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2019 Town\Climate Smart Saugerties\"/>
    </mc:Choice>
  </mc:AlternateContent>
  <xr:revisionPtr revIDLastSave="0" documentId="8_{7F3D3767-B7AA-45AE-A4AC-2EC78FE48BDA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CAP Score Card" sheetId="26" r:id="rId1"/>
    <sheet name="GHG Inventory" sheetId="24" r:id="rId2"/>
    <sheet name="Facility Master List" sheetId="7" r:id="rId3"/>
    <sheet name="Energy Provider Accounts" sheetId="3" r:id="rId4"/>
    <sheet name="Tank.Other.Fuels" sheetId="18" r:id="rId5"/>
    <sheet name="Fleet Fuel Data" sheetId="14" r:id="rId6"/>
    <sheet name="Central Hudson Data" sheetId="23" r:id="rId7"/>
    <sheet name="Factors and Sources" sheetId="25" r:id="rId8"/>
  </sheets>
  <definedNames>
    <definedName name="_xlnm._FilterDatabase" localSheetId="0" hidden="1">'CAP Score Card'!$B$14:$E$14</definedName>
    <definedName name="_xlnm._FilterDatabase" localSheetId="6" hidden="1">'Central Hudson Data'!$A$1:$R$1</definedName>
    <definedName name="_xlnm._FilterDatabase" localSheetId="3" hidden="1">'Energy Provider Accounts'!$B$6:$J$75</definedName>
    <definedName name="_xlnm._FilterDatabase" localSheetId="2" hidden="1">'Facility Master List'!$A$6:$M$66</definedName>
    <definedName name="_xlnm._FilterDatabase" localSheetId="5" hidden="1">'Fleet Fuel Data'!$F$3:$J$3</definedName>
    <definedName name="_xlnm._FilterDatabase" localSheetId="1" hidden="1">'GHG Inventory'!$B$33:$BF$40</definedName>
    <definedName name="_xlnm.Print_Area" localSheetId="2">'Facility Master List'!$A$3:$E$47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4" l="1"/>
  <c r="S34" i="24"/>
  <c r="D35" i="24"/>
  <c r="S35" i="24"/>
  <c r="D36" i="24"/>
  <c r="S36" i="24"/>
  <c r="D37" i="24"/>
  <c r="S37" i="24"/>
  <c r="D38" i="24"/>
  <c r="S38" i="24"/>
  <c r="D39" i="24"/>
  <c r="S39" i="24"/>
  <c r="D40" i="24"/>
  <c r="S40" i="24"/>
  <c r="S42" i="24"/>
  <c r="C91" i="24"/>
  <c r="E34" i="24"/>
  <c r="T34" i="24"/>
  <c r="E35" i="24"/>
  <c r="T35" i="24"/>
  <c r="E36" i="24"/>
  <c r="T36" i="24"/>
  <c r="E37" i="24"/>
  <c r="T37" i="24"/>
  <c r="E38" i="24"/>
  <c r="T38" i="24"/>
  <c r="E39" i="24"/>
  <c r="T39" i="24"/>
  <c r="E40" i="24"/>
  <c r="T40" i="24"/>
  <c r="T42" i="24"/>
  <c r="D91" i="24"/>
  <c r="F34" i="24"/>
  <c r="U34" i="24"/>
  <c r="F35" i="24"/>
  <c r="U35" i="24"/>
  <c r="F36" i="24"/>
  <c r="U36" i="24"/>
  <c r="F37" i="24"/>
  <c r="U37" i="24"/>
  <c r="F38" i="24"/>
  <c r="U38" i="24"/>
  <c r="F39" i="24"/>
  <c r="U39" i="24"/>
  <c r="F40" i="24"/>
  <c r="U40" i="24"/>
  <c r="U42" i="24"/>
  <c r="E91" i="24"/>
  <c r="G34" i="24"/>
  <c r="V34" i="24"/>
  <c r="G35" i="24"/>
  <c r="V35" i="24"/>
  <c r="G36" i="24"/>
  <c r="V36" i="24"/>
  <c r="G37" i="24"/>
  <c r="V37" i="24"/>
  <c r="G38" i="24"/>
  <c r="V38" i="24"/>
  <c r="G39" i="24"/>
  <c r="V39" i="24"/>
  <c r="G40" i="24"/>
  <c r="V40" i="24"/>
  <c r="V42" i="24"/>
  <c r="F91" i="24"/>
  <c r="H34" i="24"/>
  <c r="W34" i="24"/>
  <c r="H35" i="24"/>
  <c r="W35" i="24"/>
  <c r="H36" i="24"/>
  <c r="W36" i="24"/>
  <c r="H37" i="24"/>
  <c r="W37" i="24"/>
  <c r="H38" i="24"/>
  <c r="W38" i="24"/>
  <c r="H39" i="24"/>
  <c r="W39" i="24"/>
  <c r="H40" i="24"/>
  <c r="W40" i="24"/>
  <c r="W42" i="24"/>
  <c r="G91" i="24"/>
  <c r="H91" i="24"/>
  <c r="BM10" i="24"/>
  <c r="BM11" i="24"/>
  <c r="BM12" i="24"/>
  <c r="BM13" i="24"/>
  <c r="BM14" i="24"/>
  <c r="BM15" i="24"/>
  <c r="BM16" i="24"/>
  <c r="BM17" i="24"/>
  <c r="BM18" i="24"/>
  <c r="BM19" i="24"/>
  <c r="BM20" i="24"/>
  <c r="BM21" i="24"/>
  <c r="BM22" i="24"/>
  <c r="BM23" i="24"/>
  <c r="BM24" i="24"/>
  <c r="BM25" i="24"/>
  <c r="BM27" i="24"/>
  <c r="BN10" i="24"/>
  <c r="BN11" i="24"/>
  <c r="BN12" i="24"/>
  <c r="BN13" i="24"/>
  <c r="BN14" i="24"/>
  <c r="BN15" i="24"/>
  <c r="BN16" i="24"/>
  <c r="BN17" i="24"/>
  <c r="BN18" i="24"/>
  <c r="BN19" i="24"/>
  <c r="BN20" i="24"/>
  <c r="BN21" i="24"/>
  <c r="BN22" i="24"/>
  <c r="BN23" i="24"/>
  <c r="BN24" i="24"/>
  <c r="BN25" i="24"/>
  <c r="BN27" i="24"/>
  <c r="BO10" i="24"/>
  <c r="BO11" i="24"/>
  <c r="BO12" i="24"/>
  <c r="BO13" i="24"/>
  <c r="BO14" i="24"/>
  <c r="BO15" i="24"/>
  <c r="BO16" i="24"/>
  <c r="BO17" i="24"/>
  <c r="BO18" i="24"/>
  <c r="BO19" i="24"/>
  <c r="BO20" i="24"/>
  <c r="BO21" i="24"/>
  <c r="BO22" i="24"/>
  <c r="BO23" i="24"/>
  <c r="BO24" i="24"/>
  <c r="BO25" i="24"/>
  <c r="BO27" i="24"/>
  <c r="BP10" i="24"/>
  <c r="BP11" i="24"/>
  <c r="BP12" i="24"/>
  <c r="BP13" i="24"/>
  <c r="BP14" i="24"/>
  <c r="BP15" i="24"/>
  <c r="BP16" i="24"/>
  <c r="BP17" i="24"/>
  <c r="BP18" i="24"/>
  <c r="BP19" i="24"/>
  <c r="BP20" i="24"/>
  <c r="BP21" i="24"/>
  <c r="BP22" i="24"/>
  <c r="BP23" i="24"/>
  <c r="BP24" i="24"/>
  <c r="BP25" i="24"/>
  <c r="BP27" i="24"/>
  <c r="BQ10" i="24"/>
  <c r="BQ11" i="24"/>
  <c r="BQ12" i="24"/>
  <c r="BQ13" i="24"/>
  <c r="BQ14" i="24"/>
  <c r="BQ15" i="24"/>
  <c r="BQ16" i="24"/>
  <c r="BQ17" i="24"/>
  <c r="BQ18" i="24"/>
  <c r="BQ19" i="24"/>
  <c r="BQ20" i="24"/>
  <c r="BQ21" i="24"/>
  <c r="BQ22" i="24"/>
  <c r="BQ23" i="24"/>
  <c r="BQ24" i="24"/>
  <c r="BQ25" i="24"/>
  <c r="BQ27" i="24"/>
  <c r="I90" i="24"/>
  <c r="BH10" i="24"/>
  <c r="BH11" i="24"/>
  <c r="BH12" i="24"/>
  <c r="BH13" i="24"/>
  <c r="BH14" i="24"/>
  <c r="BH15" i="24"/>
  <c r="BH16" i="24"/>
  <c r="BH17" i="24"/>
  <c r="BH18" i="24"/>
  <c r="BH19" i="24"/>
  <c r="BH20" i="24"/>
  <c r="BH21" i="24"/>
  <c r="BH22" i="24"/>
  <c r="BH23" i="24"/>
  <c r="BH24" i="24"/>
  <c r="BH25" i="24"/>
  <c r="BH27" i="24"/>
  <c r="BI10" i="24"/>
  <c r="BI11" i="24"/>
  <c r="BI12" i="24"/>
  <c r="BI13" i="24"/>
  <c r="BI14" i="24"/>
  <c r="BI15" i="24"/>
  <c r="BI16" i="24"/>
  <c r="BI17" i="24"/>
  <c r="BI18" i="24"/>
  <c r="BI19" i="24"/>
  <c r="BI20" i="24"/>
  <c r="BI21" i="24"/>
  <c r="BI22" i="24"/>
  <c r="BI23" i="24"/>
  <c r="BI24" i="24"/>
  <c r="BI25" i="24"/>
  <c r="BI27" i="24"/>
  <c r="BJ10" i="24"/>
  <c r="BJ11" i="24"/>
  <c r="BJ12" i="24"/>
  <c r="BJ13" i="24"/>
  <c r="BJ14" i="24"/>
  <c r="BJ15" i="24"/>
  <c r="BJ16" i="24"/>
  <c r="BJ17" i="24"/>
  <c r="BJ18" i="24"/>
  <c r="BJ19" i="24"/>
  <c r="BJ20" i="24"/>
  <c r="BJ21" i="24"/>
  <c r="BJ22" i="24"/>
  <c r="BJ23" i="24"/>
  <c r="BJ24" i="24"/>
  <c r="BJ25" i="24"/>
  <c r="BJ27" i="24"/>
  <c r="BK10" i="24"/>
  <c r="BK11" i="24"/>
  <c r="BK12" i="24"/>
  <c r="BK13" i="24"/>
  <c r="BK14" i="24"/>
  <c r="BK15" i="24"/>
  <c r="BK16" i="24"/>
  <c r="BK17" i="24"/>
  <c r="BK18" i="24"/>
  <c r="BK19" i="24"/>
  <c r="BK20" i="24"/>
  <c r="BK21" i="24"/>
  <c r="BK22" i="24"/>
  <c r="BK23" i="24"/>
  <c r="BK24" i="24"/>
  <c r="BK25" i="24"/>
  <c r="BK27" i="24"/>
  <c r="BL10" i="24"/>
  <c r="BL11" i="24"/>
  <c r="BL12" i="24"/>
  <c r="BL13" i="24"/>
  <c r="BL14" i="24"/>
  <c r="BL15" i="24"/>
  <c r="BL16" i="24"/>
  <c r="BL17" i="24"/>
  <c r="BL18" i="24"/>
  <c r="BL19" i="24"/>
  <c r="BL20" i="24"/>
  <c r="BL21" i="24"/>
  <c r="BL22" i="24"/>
  <c r="BL23" i="24"/>
  <c r="BL24" i="24"/>
  <c r="BL25" i="24"/>
  <c r="BL27" i="24"/>
  <c r="I89" i="24"/>
  <c r="B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4" i="23"/>
  <c r="B265" i="23"/>
  <c r="B266" i="23"/>
  <c r="B267" i="23"/>
  <c r="B268" i="23"/>
  <c r="B269" i="23"/>
  <c r="B270" i="23"/>
  <c r="B271" i="23"/>
  <c r="B272" i="23"/>
  <c r="B273" i="23"/>
  <c r="B274" i="23"/>
  <c r="B275" i="23"/>
  <c r="B276" i="23"/>
  <c r="B277" i="23"/>
  <c r="B278" i="23"/>
  <c r="B279" i="23"/>
  <c r="B280" i="23"/>
  <c r="B281" i="23"/>
  <c r="B282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B384" i="23"/>
  <c r="B385" i="23"/>
  <c r="B386" i="23"/>
  <c r="B387" i="23"/>
  <c r="B388" i="23"/>
  <c r="B389" i="23"/>
  <c r="B390" i="23"/>
  <c r="B391" i="23"/>
  <c r="B392" i="23"/>
  <c r="B393" i="23"/>
  <c r="B394" i="23"/>
  <c r="B395" i="23"/>
  <c r="B396" i="23"/>
  <c r="B397" i="23"/>
  <c r="B398" i="23"/>
  <c r="B399" i="23"/>
  <c r="B400" i="23"/>
  <c r="B401" i="23"/>
  <c r="B402" i="23"/>
  <c r="B403" i="23"/>
  <c r="B404" i="23"/>
  <c r="B405" i="23"/>
  <c r="B406" i="23"/>
  <c r="B407" i="23"/>
  <c r="B408" i="23"/>
  <c r="B409" i="23"/>
  <c r="B410" i="23"/>
  <c r="B411" i="23"/>
  <c r="B412" i="23"/>
  <c r="B413" i="23"/>
  <c r="B414" i="23"/>
  <c r="B415" i="23"/>
  <c r="B416" i="23"/>
  <c r="B417" i="23"/>
  <c r="B418" i="23"/>
  <c r="B419" i="23"/>
  <c r="B420" i="23"/>
  <c r="B421" i="23"/>
  <c r="B422" i="23"/>
  <c r="B423" i="23"/>
  <c r="B424" i="23"/>
  <c r="B425" i="23"/>
  <c r="B426" i="23"/>
  <c r="B427" i="23"/>
  <c r="B428" i="23"/>
  <c r="B429" i="23"/>
  <c r="B430" i="23"/>
  <c r="B431" i="23"/>
  <c r="B432" i="23"/>
  <c r="B433" i="23"/>
  <c r="B434" i="23"/>
  <c r="B435" i="23"/>
  <c r="B436" i="23"/>
  <c r="B437" i="23"/>
  <c r="B438" i="23"/>
  <c r="B439" i="23"/>
  <c r="B440" i="23"/>
  <c r="B441" i="23"/>
  <c r="B442" i="23"/>
  <c r="B443" i="23"/>
  <c r="B444" i="23"/>
  <c r="B445" i="23"/>
  <c r="B446" i="23"/>
  <c r="B447" i="23"/>
  <c r="B448" i="23"/>
  <c r="B449" i="23"/>
  <c r="B450" i="23"/>
  <c r="B451" i="23"/>
  <c r="B452" i="23"/>
  <c r="B453" i="23"/>
  <c r="B454" i="23"/>
  <c r="B455" i="23"/>
  <c r="B456" i="23"/>
  <c r="B457" i="23"/>
  <c r="B458" i="23"/>
  <c r="B459" i="23"/>
  <c r="B460" i="23"/>
  <c r="B461" i="23"/>
  <c r="B462" i="23"/>
  <c r="B463" i="23"/>
  <c r="B464" i="23"/>
  <c r="B465" i="23"/>
  <c r="B466" i="23"/>
  <c r="B467" i="23"/>
  <c r="B468" i="23"/>
  <c r="B469" i="23"/>
  <c r="B470" i="23"/>
  <c r="B471" i="23"/>
  <c r="B472" i="23"/>
  <c r="B473" i="23"/>
  <c r="B474" i="23"/>
  <c r="B475" i="23"/>
  <c r="B476" i="23"/>
  <c r="B477" i="23"/>
  <c r="B478" i="23"/>
  <c r="B479" i="23"/>
  <c r="B480" i="23"/>
  <c r="B481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B511" i="23"/>
  <c r="B512" i="23"/>
  <c r="B513" i="23"/>
  <c r="B514" i="23"/>
  <c r="B515" i="23"/>
  <c r="B516" i="23"/>
  <c r="B517" i="23"/>
  <c r="B518" i="23"/>
  <c r="B519" i="23"/>
  <c r="B520" i="23"/>
  <c r="B521" i="23"/>
  <c r="B522" i="23"/>
  <c r="B523" i="23"/>
  <c r="B524" i="23"/>
  <c r="B525" i="23"/>
  <c r="B526" i="23"/>
  <c r="B527" i="23"/>
  <c r="B528" i="23"/>
  <c r="B529" i="23"/>
  <c r="B530" i="23"/>
  <c r="B531" i="23"/>
  <c r="B532" i="23"/>
  <c r="B533" i="23"/>
  <c r="B534" i="23"/>
  <c r="B535" i="23"/>
  <c r="B536" i="23"/>
  <c r="B537" i="23"/>
  <c r="B538" i="23"/>
  <c r="B539" i="23"/>
  <c r="B540" i="23"/>
  <c r="B541" i="23"/>
  <c r="B542" i="23"/>
  <c r="B543" i="23"/>
  <c r="B544" i="23"/>
  <c r="B545" i="23"/>
  <c r="B546" i="23"/>
  <c r="B547" i="23"/>
  <c r="B548" i="23"/>
  <c r="B549" i="23"/>
  <c r="B550" i="23"/>
  <c r="B551" i="23"/>
  <c r="B552" i="23"/>
  <c r="B553" i="23"/>
  <c r="B554" i="23"/>
  <c r="B555" i="23"/>
  <c r="B556" i="23"/>
  <c r="B557" i="23"/>
  <c r="B558" i="23"/>
  <c r="B559" i="23"/>
  <c r="B560" i="23"/>
  <c r="B561" i="23"/>
  <c r="B562" i="23"/>
  <c r="B563" i="23"/>
  <c r="B564" i="23"/>
  <c r="B565" i="23"/>
  <c r="B566" i="23"/>
  <c r="B567" i="23"/>
  <c r="B568" i="23"/>
  <c r="B569" i="23"/>
  <c r="B570" i="23"/>
  <c r="B571" i="23"/>
  <c r="B572" i="23"/>
  <c r="B573" i="23"/>
  <c r="B574" i="23"/>
  <c r="B575" i="23"/>
  <c r="B576" i="23"/>
  <c r="B577" i="23"/>
  <c r="B578" i="23"/>
  <c r="B579" i="23"/>
  <c r="B580" i="23"/>
  <c r="B581" i="23"/>
  <c r="B582" i="23"/>
  <c r="B583" i="23"/>
  <c r="B584" i="23"/>
  <c r="B585" i="23"/>
  <c r="B586" i="23"/>
  <c r="B587" i="23"/>
  <c r="B588" i="23"/>
  <c r="B589" i="23"/>
  <c r="B590" i="23"/>
  <c r="B591" i="23"/>
  <c r="B592" i="23"/>
  <c r="B593" i="23"/>
  <c r="B594" i="23"/>
  <c r="B595" i="23"/>
  <c r="B596" i="23"/>
  <c r="B597" i="23"/>
  <c r="B598" i="23"/>
  <c r="B599" i="23"/>
  <c r="B600" i="23"/>
  <c r="B601" i="23"/>
  <c r="B602" i="23"/>
  <c r="B603" i="23"/>
  <c r="B604" i="23"/>
  <c r="B605" i="23"/>
  <c r="B606" i="23"/>
  <c r="B607" i="23"/>
  <c r="B608" i="23"/>
  <c r="B609" i="23"/>
  <c r="B610" i="23"/>
  <c r="B611" i="23"/>
  <c r="B612" i="23"/>
  <c r="B613" i="23"/>
  <c r="B614" i="23"/>
  <c r="B615" i="23"/>
  <c r="B616" i="23"/>
  <c r="B617" i="23"/>
  <c r="B618" i="23"/>
  <c r="B619" i="23"/>
  <c r="B620" i="23"/>
  <c r="B621" i="23"/>
  <c r="B622" i="23"/>
  <c r="B623" i="23"/>
  <c r="B624" i="23"/>
  <c r="B625" i="23"/>
  <c r="B626" i="23"/>
  <c r="B627" i="23"/>
  <c r="B628" i="23"/>
  <c r="B629" i="23"/>
  <c r="B630" i="23"/>
  <c r="B631" i="23"/>
  <c r="B632" i="23"/>
  <c r="B633" i="23"/>
  <c r="B634" i="23"/>
  <c r="B635" i="23"/>
  <c r="B636" i="23"/>
  <c r="B637" i="23"/>
  <c r="B638" i="23"/>
  <c r="B639" i="23"/>
  <c r="B640" i="23"/>
  <c r="B641" i="23"/>
  <c r="B642" i="23"/>
  <c r="B643" i="23"/>
  <c r="B644" i="23"/>
  <c r="B645" i="23"/>
  <c r="B646" i="23"/>
  <c r="B647" i="23"/>
  <c r="B648" i="23"/>
  <c r="B649" i="23"/>
  <c r="B650" i="23"/>
  <c r="B651" i="23"/>
  <c r="B652" i="23"/>
  <c r="B653" i="23"/>
  <c r="B654" i="23"/>
  <c r="B655" i="23"/>
  <c r="B656" i="23"/>
  <c r="B657" i="23"/>
  <c r="B658" i="23"/>
  <c r="B659" i="23"/>
  <c r="B660" i="23"/>
  <c r="B661" i="23"/>
  <c r="B662" i="23"/>
  <c r="B663" i="23"/>
  <c r="B664" i="23"/>
  <c r="B665" i="23"/>
  <c r="B666" i="23"/>
  <c r="B667" i="23"/>
  <c r="B668" i="23"/>
  <c r="B669" i="23"/>
  <c r="B670" i="23"/>
  <c r="B671" i="23"/>
  <c r="B672" i="23"/>
  <c r="B673" i="23"/>
  <c r="B674" i="23"/>
  <c r="B675" i="23"/>
  <c r="B676" i="23"/>
  <c r="B677" i="23"/>
  <c r="B678" i="23"/>
  <c r="B679" i="23"/>
  <c r="B680" i="23"/>
  <c r="B681" i="23"/>
  <c r="B682" i="23"/>
  <c r="B683" i="23"/>
  <c r="B684" i="23"/>
  <c r="B685" i="23"/>
  <c r="B686" i="23"/>
  <c r="B687" i="23"/>
  <c r="B688" i="23"/>
  <c r="B689" i="23"/>
  <c r="B690" i="23"/>
  <c r="B691" i="23"/>
  <c r="B692" i="23"/>
  <c r="B693" i="23"/>
  <c r="B694" i="23"/>
  <c r="B695" i="23"/>
  <c r="B696" i="23"/>
  <c r="B697" i="23"/>
  <c r="B698" i="23"/>
  <c r="B699" i="23"/>
  <c r="B700" i="23"/>
  <c r="B701" i="23"/>
  <c r="B702" i="23"/>
  <c r="B703" i="23"/>
  <c r="B704" i="23"/>
  <c r="B705" i="23"/>
  <c r="B706" i="23"/>
  <c r="B707" i="23"/>
  <c r="B708" i="23"/>
  <c r="B709" i="23"/>
  <c r="B710" i="23"/>
  <c r="B711" i="23"/>
  <c r="B712" i="23"/>
  <c r="B713" i="23"/>
  <c r="B714" i="23"/>
  <c r="B715" i="23"/>
  <c r="B716" i="23"/>
  <c r="B717" i="23"/>
  <c r="B718" i="23"/>
  <c r="B719" i="23"/>
  <c r="B720" i="23"/>
  <c r="B721" i="23"/>
  <c r="B722" i="23"/>
  <c r="B723" i="23"/>
  <c r="B724" i="23"/>
  <c r="B725" i="23"/>
  <c r="B726" i="23"/>
  <c r="B727" i="23"/>
  <c r="B728" i="23"/>
  <c r="B729" i="23"/>
  <c r="B730" i="23"/>
  <c r="B731" i="23"/>
  <c r="B732" i="23"/>
  <c r="B733" i="23"/>
  <c r="B734" i="23"/>
  <c r="B735" i="23"/>
  <c r="B736" i="23"/>
  <c r="B737" i="23"/>
  <c r="B738" i="23"/>
  <c r="B739" i="23"/>
  <c r="B740" i="23"/>
  <c r="B741" i="23"/>
  <c r="B742" i="23"/>
  <c r="B743" i="23"/>
  <c r="B744" i="23"/>
  <c r="B745" i="23"/>
  <c r="B746" i="23"/>
  <c r="B747" i="23"/>
  <c r="B748" i="23"/>
  <c r="B749" i="23"/>
  <c r="B750" i="23"/>
  <c r="B751" i="23"/>
  <c r="B752" i="23"/>
  <c r="B753" i="23"/>
  <c r="B754" i="23"/>
  <c r="B755" i="23"/>
  <c r="B756" i="23"/>
  <c r="B757" i="23"/>
  <c r="B758" i="23"/>
  <c r="B759" i="23"/>
  <c r="B760" i="23"/>
  <c r="B761" i="23"/>
  <c r="B762" i="23"/>
  <c r="B763" i="23"/>
  <c r="B764" i="23"/>
  <c r="B765" i="23"/>
  <c r="B766" i="23"/>
  <c r="B767" i="23"/>
  <c r="B768" i="23"/>
  <c r="B769" i="23"/>
  <c r="B770" i="23"/>
  <c r="B771" i="23"/>
  <c r="B772" i="23"/>
  <c r="B773" i="23"/>
  <c r="B774" i="23"/>
  <c r="B775" i="23"/>
  <c r="B776" i="23"/>
  <c r="B777" i="23"/>
  <c r="B778" i="23"/>
  <c r="B779" i="23"/>
  <c r="B780" i="23"/>
  <c r="B781" i="23"/>
  <c r="B782" i="23"/>
  <c r="B783" i="23"/>
  <c r="B784" i="23"/>
  <c r="B785" i="23"/>
  <c r="B786" i="23"/>
  <c r="B787" i="23"/>
  <c r="B788" i="23"/>
  <c r="B789" i="23"/>
  <c r="B790" i="23"/>
  <c r="B791" i="23"/>
  <c r="B792" i="23"/>
  <c r="B793" i="23"/>
  <c r="B794" i="23"/>
  <c r="B795" i="23"/>
  <c r="B796" i="23"/>
  <c r="B797" i="23"/>
  <c r="B798" i="23"/>
  <c r="B799" i="23"/>
  <c r="B800" i="23"/>
  <c r="B801" i="23"/>
  <c r="B802" i="23"/>
  <c r="B803" i="23"/>
  <c r="B804" i="23"/>
  <c r="B805" i="23"/>
  <c r="B806" i="23"/>
  <c r="B807" i="23"/>
  <c r="B808" i="23"/>
  <c r="B809" i="23"/>
  <c r="B810" i="23"/>
  <c r="B811" i="23"/>
  <c r="B812" i="23"/>
  <c r="B813" i="23"/>
  <c r="B814" i="23"/>
  <c r="B815" i="23"/>
  <c r="B816" i="23"/>
  <c r="B817" i="23"/>
  <c r="B818" i="23"/>
  <c r="B819" i="23"/>
  <c r="B820" i="23"/>
  <c r="B821" i="23"/>
  <c r="B822" i="23"/>
  <c r="B823" i="23"/>
  <c r="B824" i="23"/>
  <c r="B825" i="23"/>
  <c r="B826" i="23"/>
  <c r="B827" i="23"/>
  <c r="B828" i="23"/>
  <c r="B829" i="23"/>
  <c r="B830" i="23"/>
  <c r="B831" i="23"/>
  <c r="B832" i="23"/>
  <c r="B833" i="23"/>
  <c r="B834" i="23"/>
  <c r="B835" i="23"/>
  <c r="B836" i="23"/>
  <c r="B837" i="23"/>
  <c r="B838" i="23"/>
  <c r="B839" i="23"/>
  <c r="B840" i="23"/>
  <c r="B841" i="23"/>
  <c r="B842" i="23"/>
  <c r="B843" i="23"/>
  <c r="B844" i="23"/>
  <c r="B845" i="23"/>
  <c r="B846" i="23"/>
  <c r="B847" i="23"/>
  <c r="B848" i="23"/>
  <c r="B849" i="23"/>
  <c r="B850" i="23"/>
  <c r="B851" i="23"/>
  <c r="B852" i="23"/>
  <c r="B853" i="23"/>
  <c r="B854" i="23"/>
  <c r="B855" i="23"/>
  <c r="B856" i="23"/>
  <c r="B857" i="23"/>
  <c r="B858" i="23"/>
  <c r="B859" i="23"/>
  <c r="B860" i="23"/>
  <c r="B861" i="23"/>
  <c r="B862" i="23"/>
  <c r="B863" i="23"/>
  <c r="B864" i="23"/>
  <c r="B865" i="23"/>
  <c r="B866" i="23"/>
  <c r="B867" i="23"/>
  <c r="B868" i="23"/>
  <c r="B869" i="23"/>
  <c r="B870" i="23"/>
  <c r="B871" i="23"/>
  <c r="B872" i="23"/>
  <c r="B873" i="23"/>
  <c r="B874" i="23"/>
  <c r="B875" i="23"/>
  <c r="B876" i="23"/>
  <c r="B877" i="23"/>
  <c r="B878" i="23"/>
  <c r="B879" i="23"/>
  <c r="B880" i="23"/>
  <c r="B881" i="23"/>
  <c r="B882" i="23"/>
  <c r="B883" i="23"/>
  <c r="B884" i="23"/>
  <c r="B885" i="23"/>
  <c r="B886" i="23"/>
  <c r="B887" i="23"/>
  <c r="B888" i="23"/>
  <c r="B889" i="23"/>
  <c r="B890" i="23"/>
  <c r="B891" i="23"/>
  <c r="B892" i="23"/>
  <c r="B893" i="23"/>
  <c r="B894" i="23"/>
  <c r="B895" i="23"/>
  <c r="B896" i="23"/>
  <c r="B897" i="23"/>
  <c r="B898" i="23"/>
  <c r="B899" i="23"/>
  <c r="B900" i="23"/>
  <c r="B901" i="23"/>
  <c r="B902" i="23"/>
  <c r="B903" i="23"/>
  <c r="B904" i="23"/>
  <c r="B905" i="23"/>
  <c r="B906" i="23"/>
  <c r="B907" i="23"/>
  <c r="B908" i="23"/>
  <c r="B909" i="23"/>
  <c r="B910" i="23"/>
  <c r="B911" i="23"/>
  <c r="B912" i="23"/>
  <c r="B913" i="23"/>
  <c r="B914" i="23"/>
  <c r="B915" i="23"/>
  <c r="B916" i="23"/>
  <c r="B917" i="23"/>
  <c r="B918" i="23"/>
  <c r="B919" i="23"/>
  <c r="B920" i="23"/>
  <c r="B921" i="23"/>
  <c r="B922" i="23"/>
  <c r="B923" i="23"/>
  <c r="B924" i="23"/>
  <c r="B925" i="23"/>
  <c r="B926" i="23"/>
  <c r="B927" i="23"/>
  <c r="B928" i="23"/>
  <c r="B929" i="23"/>
  <c r="B930" i="23"/>
  <c r="B931" i="23"/>
  <c r="B932" i="23"/>
  <c r="B933" i="23"/>
  <c r="B934" i="23"/>
  <c r="B935" i="23"/>
  <c r="B936" i="23"/>
  <c r="B937" i="23"/>
  <c r="B938" i="23"/>
  <c r="B939" i="23"/>
  <c r="B940" i="23"/>
  <c r="B941" i="23"/>
  <c r="B942" i="23"/>
  <c r="B943" i="23"/>
  <c r="B944" i="23"/>
  <c r="B945" i="23"/>
  <c r="B946" i="23"/>
  <c r="B947" i="23"/>
  <c r="B948" i="23"/>
  <c r="B949" i="23"/>
  <c r="B950" i="23"/>
  <c r="B951" i="23"/>
  <c r="B952" i="23"/>
  <c r="B953" i="23"/>
  <c r="B954" i="23"/>
  <c r="B955" i="23"/>
  <c r="B956" i="23"/>
  <c r="B957" i="23"/>
  <c r="B958" i="23"/>
  <c r="B959" i="23"/>
  <c r="B960" i="23"/>
  <c r="B961" i="23"/>
  <c r="B962" i="23"/>
  <c r="B963" i="23"/>
  <c r="B964" i="23"/>
  <c r="B965" i="23"/>
  <c r="B966" i="23"/>
  <c r="B967" i="23"/>
  <c r="B968" i="23"/>
  <c r="B969" i="23"/>
  <c r="B970" i="23"/>
  <c r="B971" i="23"/>
  <c r="B972" i="23"/>
  <c r="B973" i="23"/>
  <c r="B974" i="23"/>
  <c r="B975" i="23"/>
  <c r="B976" i="23"/>
  <c r="B977" i="23"/>
  <c r="B978" i="23"/>
  <c r="B979" i="23"/>
  <c r="B980" i="23"/>
  <c r="B981" i="23"/>
  <c r="B982" i="23"/>
  <c r="B983" i="23"/>
  <c r="B984" i="23"/>
  <c r="B985" i="23"/>
  <c r="B986" i="23"/>
  <c r="B987" i="23"/>
  <c r="B988" i="23"/>
  <c r="B989" i="23"/>
  <c r="B990" i="23"/>
  <c r="B991" i="23"/>
  <c r="B992" i="23"/>
  <c r="B993" i="23"/>
  <c r="B994" i="23"/>
  <c r="B995" i="23"/>
  <c r="B996" i="23"/>
  <c r="B997" i="23"/>
  <c r="B998" i="23"/>
  <c r="B999" i="23"/>
  <c r="B1000" i="23"/>
  <c r="B1001" i="23"/>
  <c r="B1002" i="23"/>
  <c r="B1003" i="23"/>
  <c r="B1004" i="23"/>
  <c r="B1005" i="23"/>
  <c r="B1006" i="23"/>
  <c r="B1007" i="23"/>
  <c r="B1008" i="23"/>
  <c r="B1009" i="23"/>
  <c r="B1010" i="23"/>
  <c r="B1011" i="23"/>
  <c r="B1012" i="23"/>
  <c r="B1013" i="23"/>
  <c r="B1014" i="23"/>
  <c r="B1015" i="23"/>
  <c r="B1016" i="23"/>
  <c r="B1017" i="23"/>
  <c r="B1018" i="23"/>
  <c r="B1019" i="23"/>
  <c r="B1020" i="23"/>
  <c r="B1021" i="23"/>
  <c r="B1022" i="23"/>
  <c r="B1023" i="23"/>
  <c r="B1024" i="23"/>
  <c r="B1025" i="23"/>
  <c r="B1026" i="23"/>
  <c r="B1027" i="23"/>
  <c r="B1028" i="23"/>
  <c r="B1029" i="23"/>
  <c r="B1030" i="23"/>
  <c r="B1031" i="23"/>
  <c r="B1032" i="23"/>
  <c r="B1033" i="23"/>
  <c r="B1034" i="23"/>
  <c r="B1035" i="23"/>
  <c r="B1036" i="23"/>
  <c r="B1037" i="23"/>
  <c r="B1038" i="23"/>
  <c r="B1039" i="23"/>
  <c r="B1040" i="23"/>
  <c r="B1041" i="23"/>
  <c r="B1042" i="23"/>
  <c r="B1043" i="23"/>
  <c r="B1044" i="23"/>
  <c r="B1045" i="23"/>
  <c r="B1046" i="23"/>
  <c r="B1047" i="23"/>
  <c r="B1048" i="23"/>
  <c r="B1049" i="23"/>
  <c r="B1050" i="23"/>
  <c r="B1051" i="23"/>
  <c r="B1052" i="23"/>
  <c r="B1053" i="23"/>
  <c r="B1054" i="23"/>
  <c r="B1055" i="23"/>
  <c r="B1056" i="23"/>
  <c r="B1057" i="23"/>
  <c r="B1058" i="23"/>
  <c r="B1059" i="23"/>
  <c r="B1060" i="23"/>
  <c r="B1061" i="23"/>
  <c r="B1062" i="23"/>
  <c r="B1063" i="23"/>
  <c r="B1064" i="23"/>
  <c r="B1065" i="23"/>
  <c r="B1066" i="23"/>
  <c r="B1067" i="23"/>
  <c r="B1068" i="23"/>
  <c r="B1069" i="23"/>
  <c r="B1070" i="23"/>
  <c r="B1071" i="23"/>
  <c r="B1072" i="23"/>
  <c r="B1073" i="23"/>
  <c r="B1074" i="23"/>
  <c r="B1075" i="23"/>
  <c r="B1076" i="23"/>
  <c r="B1077" i="23"/>
  <c r="B1078" i="23"/>
  <c r="B1079" i="23"/>
  <c r="B1080" i="23"/>
  <c r="B1081" i="23"/>
  <c r="B1082" i="23"/>
  <c r="B1083" i="23"/>
  <c r="B1084" i="23"/>
  <c r="B1085" i="23"/>
  <c r="B1086" i="23"/>
  <c r="B1087" i="23"/>
  <c r="B1088" i="23"/>
  <c r="B1089" i="23"/>
  <c r="B1090" i="23"/>
  <c r="B1091" i="23"/>
  <c r="B1092" i="23"/>
  <c r="B1093" i="23"/>
  <c r="B1094" i="23"/>
  <c r="B1095" i="23"/>
  <c r="B1096" i="23"/>
  <c r="B1097" i="23"/>
  <c r="B1098" i="23"/>
  <c r="B1099" i="23"/>
  <c r="B1100" i="23"/>
  <c r="B1101" i="23"/>
  <c r="B1102" i="23"/>
  <c r="B1103" i="23"/>
  <c r="B1104" i="23"/>
  <c r="B1105" i="23"/>
  <c r="B1106" i="23"/>
  <c r="B1107" i="23"/>
  <c r="B1108" i="23"/>
  <c r="B1109" i="23"/>
  <c r="B1110" i="23"/>
  <c r="B1111" i="23"/>
  <c r="B1112" i="23"/>
  <c r="B1113" i="23"/>
  <c r="B1114" i="23"/>
  <c r="B1115" i="23"/>
  <c r="B1116" i="23"/>
  <c r="B1117" i="23"/>
  <c r="B1118" i="23"/>
  <c r="B1119" i="23"/>
  <c r="B1120" i="23"/>
  <c r="B1121" i="23"/>
  <c r="B1122" i="23"/>
  <c r="B1123" i="23"/>
  <c r="B1124" i="23"/>
  <c r="B1125" i="23"/>
  <c r="B1126" i="23"/>
  <c r="B1127" i="23"/>
  <c r="B1128" i="23"/>
  <c r="B1129" i="23"/>
  <c r="B1130" i="23"/>
  <c r="B1131" i="23"/>
  <c r="B1132" i="23"/>
  <c r="B1133" i="23"/>
  <c r="B1134" i="23"/>
  <c r="B1135" i="23"/>
  <c r="B1136" i="23"/>
  <c r="B1137" i="23"/>
  <c r="B1138" i="23"/>
  <c r="B1139" i="23"/>
  <c r="B1140" i="23"/>
  <c r="B1141" i="23"/>
  <c r="B1142" i="23"/>
  <c r="B1143" i="23"/>
  <c r="B1144" i="23"/>
  <c r="B1145" i="23"/>
  <c r="B1146" i="23"/>
  <c r="B1147" i="23"/>
  <c r="B1148" i="23"/>
  <c r="B1149" i="23"/>
  <c r="B1150" i="23"/>
  <c r="B1151" i="23"/>
  <c r="B1152" i="23"/>
  <c r="B1153" i="23"/>
  <c r="B1154" i="23"/>
  <c r="B1155" i="23"/>
  <c r="B1156" i="23"/>
  <c r="B1157" i="23"/>
  <c r="B1158" i="23"/>
  <c r="B1159" i="23"/>
  <c r="B1160" i="23"/>
  <c r="B1161" i="23"/>
  <c r="B1162" i="23"/>
  <c r="B1163" i="23"/>
  <c r="B1164" i="23"/>
  <c r="B1165" i="23"/>
  <c r="B1166" i="23"/>
  <c r="B1167" i="23"/>
  <c r="B1168" i="23"/>
  <c r="B1169" i="23"/>
  <c r="B1170" i="23"/>
  <c r="B1171" i="23"/>
  <c r="B1172" i="23"/>
  <c r="B1173" i="23"/>
  <c r="B1174" i="23"/>
  <c r="B1175" i="23"/>
  <c r="B1176" i="23"/>
  <c r="B1177" i="23"/>
  <c r="B1178" i="23"/>
  <c r="B1179" i="23"/>
  <c r="B1180" i="23"/>
  <c r="B1181" i="23"/>
  <c r="B1182" i="23"/>
  <c r="B1183" i="23"/>
  <c r="B1184" i="23"/>
  <c r="B1185" i="23"/>
  <c r="B1186" i="23"/>
  <c r="B1187" i="23"/>
  <c r="B1188" i="23"/>
  <c r="B1189" i="23"/>
  <c r="B1190" i="23"/>
  <c r="B1191" i="23"/>
  <c r="B1192" i="23"/>
  <c r="B1193" i="23"/>
  <c r="B1194" i="23"/>
  <c r="B1195" i="23"/>
  <c r="B1196" i="23"/>
  <c r="B1197" i="23"/>
  <c r="B1198" i="23"/>
  <c r="B1199" i="23"/>
  <c r="B1200" i="23"/>
  <c r="B1201" i="23"/>
  <c r="B1202" i="23"/>
  <c r="B1203" i="23"/>
  <c r="B1204" i="23"/>
  <c r="B1205" i="23"/>
  <c r="B1206" i="23"/>
  <c r="B1207" i="23"/>
  <c r="B1208" i="23"/>
  <c r="B1209" i="23"/>
  <c r="B1210" i="23"/>
  <c r="B1211" i="23"/>
  <c r="B1212" i="23"/>
  <c r="B1213" i="23"/>
  <c r="B1214" i="23"/>
  <c r="B1215" i="23"/>
  <c r="B1216" i="23"/>
  <c r="B1217" i="23"/>
  <c r="B1218" i="23"/>
  <c r="B1219" i="23"/>
  <c r="B1220" i="23"/>
  <c r="B1221" i="23"/>
  <c r="B1222" i="23"/>
  <c r="B1223" i="23"/>
  <c r="B1224" i="23"/>
  <c r="B1225" i="23"/>
  <c r="B1226" i="23"/>
  <c r="B1227" i="23"/>
  <c r="B1228" i="23"/>
  <c r="B1229" i="23"/>
  <c r="B1230" i="23"/>
  <c r="B1231" i="23"/>
  <c r="B1232" i="23"/>
  <c r="B1233" i="23"/>
  <c r="B1234" i="23"/>
  <c r="B1235" i="23"/>
  <c r="B1236" i="23"/>
  <c r="B1237" i="23"/>
  <c r="B1238" i="23"/>
  <c r="B1239" i="23"/>
  <c r="B1240" i="23"/>
  <c r="B1241" i="23"/>
  <c r="B1242" i="23"/>
  <c r="B1243" i="23"/>
  <c r="B1244" i="23"/>
  <c r="B1245" i="23"/>
  <c r="B1246" i="23"/>
  <c r="B1247" i="23"/>
  <c r="B1248" i="23"/>
  <c r="B1249" i="23"/>
  <c r="B1250" i="23"/>
  <c r="B1251" i="23"/>
  <c r="B1252" i="23"/>
  <c r="B1253" i="23"/>
  <c r="B1254" i="23"/>
  <c r="B1255" i="23"/>
  <c r="B1256" i="23"/>
  <c r="B1257" i="23"/>
  <c r="B1258" i="23"/>
  <c r="B1259" i="23"/>
  <c r="B1260" i="23"/>
  <c r="B1261" i="23"/>
  <c r="B1262" i="23"/>
  <c r="B1263" i="23"/>
  <c r="B1264" i="23"/>
  <c r="B1265" i="23"/>
  <c r="B1266" i="23"/>
  <c r="B1267" i="23"/>
  <c r="B1268" i="23"/>
  <c r="B1269" i="23"/>
  <c r="B1270" i="23"/>
  <c r="B1271" i="23"/>
  <c r="B1272" i="23"/>
  <c r="B1273" i="23"/>
  <c r="B1274" i="23"/>
  <c r="B1275" i="23"/>
  <c r="B1276" i="23"/>
  <c r="B1277" i="23"/>
  <c r="B1278" i="23"/>
  <c r="B1279" i="23"/>
  <c r="B1280" i="23"/>
  <c r="B1281" i="23"/>
  <c r="B1282" i="23"/>
  <c r="B1283" i="23"/>
  <c r="B1284" i="23"/>
  <c r="B1285" i="23"/>
  <c r="B1286" i="23"/>
  <c r="B1287" i="23"/>
  <c r="B1288" i="23"/>
  <c r="B1289" i="23"/>
  <c r="B1290" i="23"/>
  <c r="B1291" i="23"/>
  <c r="B1292" i="23"/>
  <c r="B1293" i="23"/>
  <c r="B1294" i="23"/>
  <c r="B1295" i="23"/>
  <c r="B1296" i="23"/>
  <c r="B1297" i="23"/>
  <c r="B1298" i="23"/>
  <c r="B1299" i="23"/>
  <c r="B1300" i="23"/>
  <c r="B1301" i="23"/>
  <c r="B1302" i="23"/>
  <c r="B1303" i="23"/>
  <c r="B1304" i="23"/>
  <c r="B1305" i="23"/>
  <c r="B1306" i="23"/>
  <c r="B1307" i="23"/>
  <c r="B1308" i="23"/>
  <c r="B1309" i="23"/>
  <c r="B1310" i="23"/>
  <c r="B1311" i="23"/>
  <c r="B1312" i="23"/>
  <c r="B1313" i="23"/>
  <c r="B1314" i="23"/>
  <c r="B1315" i="23"/>
  <c r="B1316" i="23"/>
  <c r="B1317" i="23"/>
  <c r="B1318" i="23"/>
  <c r="B1319" i="23"/>
  <c r="B1320" i="23"/>
  <c r="B1321" i="23"/>
  <c r="B1322" i="23"/>
  <c r="B1323" i="23"/>
  <c r="B1324" i="23"/>
  <c r="B1325" i="23"/>
  <c r="B1326" i="23"/>
  <c r="B1327" i="23"/>
  <c r="B1328" i="23"/>
  <c r="B1329" i="23"/>
  <c r="B1330" i="23"/>
  <c r="B1331" i="23"/>
  <c r="B1332" i="23"/>
  <c r="B1333" i="23"/>
  <c r="B1334" i="23"/>
  <c r="B1335" i="23"/>
  <c r="B1336" i="23"/>
  <c r="B1337" i="23"/>
  <c r="B1338" i="23"/>
  <c r="B1339" i="23"/>
  <c r="B1340" i="23"/>
  <c r="B1341" i="23"/>
  <c r="B1342" i="23"/>
  <c r="B1343" i="23"/>
  <c r="B1344" i="23"/>
  <c r="B1345" i="23"/>
  <c r="B1346" i="23"/>
  <c r="B1347" i="23"/>
  <c r="B1348" i="23"/>
  <c r="B1349" i="23"/>
  <c r="B1350" i="23"/>
  <c r="B1351" i="23"/>
  <c r="B1352" i="23"/>
  <c r="B1353" i="23"/>
  <c r="B1354" i="23"/>
  <c r="B1355" i="23"/>
  <c r="B1356" i="23"/>
  <c r="B1357" i="23"/>
  <c r="B1358" i="23"/>
  <c r="B1359" i="23"/>
  <c r="B1360" i="23"/>
  <c r="B1361" i="23"/>
  <c r="B1362" i="23"/>
  <c r="B1363" i="23"/>
  <c r="B1364" i="23"/>
  <c r="B1365" i="23"/>
  <c r="B1366" i="23"/>
  <c r="B1367" i="23"/>
  <c r="B1368" i="23"/>
  <c r="B1369" i="23"/>
  <c r="B1370" i="23"/>
  <c r="B1371" i="23"/>
  <c r="B1372" i="23"/>
  <c r="B1373" i="23"/>
  <c r="B1374" i="23"/>
  <c r="B1375" i="23"/>
  <c r="B1376" i="23"/>
  <c r="B1377" i="23"/>
  <c r="B1378" i="23"/>
  <c r="B1379" i="23"/>
  <c r="B1380" i="23"/>
  <c r="B1381" i="23"/>
  <c r="B1382" i="23"/>
  <c r="B1383" i="23"/>
  <c r="B1384" i="23"/>
  <c r="B1385" i="23"/>
  <c r="B1386" i="23"/>
  <c r="B1387" i="23"/>
  <c r="B1388" i="23"/>
  <c r="B1389" i="23"/>
  <c r="B1390" i="23"/>
  <c r="B1391" i="23"/>
  <c r="B1392" i="23"/>
  <c r="B1393" i="23"/>
  <c r="B1394" i="23"/>
  <c r="B1395" i="23"/>
  <c r="B1396" i="23"/>
  <c r="B1397" i="23"/>
  <c r="B1398" i="23"/>
  <c r="B1399" i="23"/>
  <c r="B1400" i="23"/>
  <c r="B1401" i="23"/>
  <c r="B1402" i="23"/>
  <c r="B1403" i="23"/>
  <c r="B1404" i="23"/>
  <c r="B1405" i="23"/>
  <c r="B1406" i="23"/>
  <c r="B1407" i="23"/>
  <c r="B1408" i="23"/>
  <c r="B1409" i="23"/>
  <c r="B1410" i="23"/>
  <c r="B1411" i="23"/>
  <c r="B1412" i="23"/>
  <c r="B1413" i="23"/>
  <c r="B1414" i="23"/>
  <c r="B1415" i="23"/>
  <c r="B1416" i="23"/>
  <c r="B1417" i="23"/>
  <c r="B1418" i="23"/>
  <c r="B1419" i="23"/>
  <c r="B1420" i="23"/>
  <c r="B1421" i="23"/>
  <c r="B1422" i="23"/>
  <c r="B1423" i="23"/>
  <c r="B1424" i="23"/>
  <c r="B1425" i="23"/>
  <c r="B1426" i="23"/>
  <c r="B1427" i="23"/>
  <c r="B1428" i="23"/>
  <c r="B1429" i="23"/>
  <c r="B1430" i="23"/>
  <c r="B1431" i="23"/>
  <c r="B1432" i="23"/>
  <c r="B1433" i="23"/>
  <c r="B1434" i="23"/>
  <c r="B1435" i="23"/>
  <c r="B1436" i="23"/>
  <c r="B1437" i="23"/>
  <c r="B1438" i="23"/>
  <c r="B1439" i="23"/>
  <c r="B1440" i="23"/>
  <c r="B1441" i="23"/>
  <c r="B1442" i="23"/>
  <c r="B1443" i="23"/>
  <c r="B1444" i="23"/>
  <c r="B1445" i="23"/>
  <c r="B1446" i="23"/>
  <c r="B1447" i="23"/>
  <c r="B1448" i="23"/>
  <c r="B1449" i="23"/>
  <c r="B1450" i="23"/>
  <c r="B1451" i="23"/>
  <c r="B1452" i="23"/>
  <c r="B1453" i="23"/>
  <c r="B1454" i="23"/>
  <c r="B1455" i="23"/>
  <c r="B1456" i="23"/>
  <c r="B1457" i="23"/>
  <c r="B1458" i="23"/>
  <c r="B1459" i="23"/>
  <c r="B1460" i="23"/>
  <c r="B1461" i="23"/>
  <c r="B1462" i="23"/>
  <c r="B1463" i="23"/>
  <c r="B1464" i="23"/>
  <c r="B1465" i="23"/>
  <c r="B1466" i="23"/>
  <c r="B1467" i="23"/>
  <c r="B1468" i="23"/>
  <c r="B1469" i="23"/>
  <c r="B1470" i="23"/>
  <c r="B1471" i="23"/>
  <c r="B1472" i="23"/>
  <c r="B1473" i="23"/>
  <c r="B1474" i="23"/>
  <c r="B1475" i="23"/>
  <c r="B1476" i="23"/>
  <c r="B1477" i="23"/>
  <c r="B1478" i="23"/>
  <c r="B1479" i="23"/>
  <c r="B1480" i="23"/>
  <c r="B1481" i="23"/>
  <c r="B1482" i="23"/>
  <c r="B1483" i="23"/>
  <c r="B1484" i="23"/>
  <c r="B1485" i="23"/>
  <c r="B1486" i="23"/>
  <c r="B1487" i="23"/>
  <c r="B1488" i="23"/>
  <c r="B1489" i="23"/>
  <c r="B1490" i="23"/>
  <c r="B1491" i="23"/>
  <c r="B1492" i="23"/>
  <c r="B1493" i="23"/>
  <c r="B1494" i="23"/>
  <c r="B1495" i="23"/>
  <c r="B1496" i="23"/>
  <c r="B1497" i="23"/>
  <c r="B1498" i="23"/>
  <c r="B1499" i="23"/>
  <c r="B1500" i="23"/>
  <c r="B1501" i="23"/>
  <c r="B1502" i="23"/>
  <c r="B1503" i="23"/>
  <c r="B1504" i="23"/>
  <c r="B1505" i="23"/>
  <c r="B1506" i="23"/>
  <c r="B1507" i="23"/>
  <c r="B1508" i="23"/>
  <c r="B1509" i="23"/>
  <c r="B1510" i="23"/>
  <c r="B1511" i="23"/>
  <c r="B1512" i="23"/>
  <c r="B1513" i="23"/>
  <c r="B1514" i="23"/>
  <c r="B1515" i="23"/>
  <c r="B1516" i="23"/>
  <c r="B1517" i="23"/>
  <c r="B1518" i="23"/>
  <c r="B1519" i="23"/>
  <c r="B1520" i="23"/>
  <c r="B1521" i="23"/>
  <c r="B1522" i="23"/>
  <c r="B1523" i="23"/>
  <c r="B1524" i="23"/>
  <c r="B1525" i="23"/>
  <c r="B1526" i="23"/>
  <c r="B1527" i="23"/>
  <c r="B1528" i="23"/>
  <c r="B1529" i="23"/>
  <c r="B1530" i="23"/>
  <c r="B1531" i="23"/>
  <c r="B1532" i="23"/>
  <c r="B1533" i="23"/>
  <c r="B1534" i="23"/>
  <c r="B1535" i="23"/>
  <c r="B1536" i="23"/>
  <c r="B1537" i="23"/>
  <c r="B1538" i="23"/>
  <c r="B1539" i="23"/>
  <c r="B1540" i="23"/>
  <c r="B1541" i="23"/>
  <c r="B1542" i="23"/>
  <c r="B1543" i="23"/>
  <c r="B1544" i="23"/>
  <c r="B1545" i="23"/>
  <c r="B1546" i="23"/>
  <c r="B1547" i="23"/>
  <c r="B1548" i="23"/>
  <c r="B1549" i="23"/>
  <c r="B1550" i="23"/>
  <c r="O1021" i="23"/>
  <c r="O1022" i="23"/>
  <c r="O1023" i="23"/>
  <c r="O1024" i="23"/>
  <c r="O1025" i="23"/>
  <c r="O1026" i="23"/>
  <c r="O1027" i="23"/>
  <c r="O1028" i="23"/>
  <c r="O1029" i="23"/>
  <c r="O1030" i="23"/>
  <c r="O1031" i="23"/>
  <c r="O1032" i="23"/>
  <c r="O1033" i="23"/>
  <c r="O1034" i="23"/>
  <c r="O1035" i="23"/>
  <c r="O1036" i="23"/>
  <c r="O1037" i="23"/>
  <c r="O1038" i="23"/>
  <c r="O1039" i="23"/>
  <c r="O1040" i="23"/>
  <c r="O1041" i="23"/>
  <c r="O1063" i="23"/>
  <c r="O1064" i="23"/>
  <c r="O1065" i="23"/>
  <c r="O1066" i="23"/>
  <c r="O1067" i="23"/>
  <c r="O1068" i="23"/>
  <c r="O1069" i="23"/>
  <c r="O1070" i="23"/>
  <c r="O1071" i="23"/>
  <c r="O1072" i="23"/>
  <c r="O1073" i="23"/>
  <c r="O1074" i="23"/>
  <c r="O1075" i="23"/>
  <c r="O1076" i="23"/>
  <c r="O1077" i="23"/>
  <c r="O1078" i="23"/>
  <c r="O1079" i="23"/>
  <c r="O1080" i="23"/>
  <c r="O1081" i="23"/>
  <c r="O1082" i="23"/>
  <c r="O1083" i="23"/>
  <c r="BC10" i="24"/>
  <c r="BC11" i="24"/>
  <c r="BC12" i="24"/>
  <c r="BC13" i="24"/>
  <c r="BC14" i="24"/>
  <c r="BC15" i="24"/>
  <c r="BC16" i="24"/>
  <c r="BC17" i="24"/>
  <c r="BC18" i="24"/>
  <c r="BC19" i="24"/>
  <c r="BC20" i="24"/>
  <c r="BC21" i="24"/>
  <c r="BC22" i="24"/>
  <c r="BC23" i="24"/>
  <c r="BC24" i="24"/>
  <c r="BC25" i="24"/>
  <c r="BC27" i="24"/>
  <c r="BD10" i="24"/>
  <c r="BD11" i="24"/>
  <c r="BD12" i="24"/>
  <c r="BD13" i="24"/>
  <c r="BD14" i="24"/>
  <c r="BD15" i="24"/>
  <c r="BD16" i="24"/>
  <c r="BD17" i="24"/>
  <c r="BD18" i="24"/>
  <c r="BD19" i="24"/>
  <c r="BD20" i="24"/>
  <c r="BD21" i="24"/>
  <c r="BD22" i="24"/>
  <c r="BD23" i="24"/>
  <c r="BD24" i="24"/>
  <c r="BD25" i="24"/>
  <c r="BD27" i="24"/>
  <c r="BE10" i="24"/>
  <c r="BE11" i="24"/>
  <c r="BE12" i="24"/>
  <c r="BE13" i="24"/>
  <c r="BE14" i="24"/>
  <c r="BE15" i="24"/>
  <c r="BE16" i="24"/>
  <c r="BE17" i="24"/>
  <c r="BE18" i="24"/>
  <c r="BE19" i="24"/>
  <c r="BE20" i="24"/>
  <c r="BE21" i="24"/>
  <c r="BE22" i="24"/>
  <c r="BE23" i="24"/>
  <c r="BE24" i="24"/>
  <c r="BE25" i="24"/>
  <c r="BE27" i="24"/>
  <c r="BF10" i="24"/>
  <c r="BF11" i="24"/>
  <c r="BF12" i="24"/>
  <c r="BF13" i="24"/>
  <c r="BF14" i="24"/>
  <c r="BF15" i="24"/>
  <c r="BF16" i="24"/>
  <c r="BF17" i="24"/>
  <c r="BF18" i="24"/>
  <c r="BF19" i="24"/>
  <c r="BF20" i="24"/>
  <c r="BF21" i="24"/>
  <c r="BF22" i="24"/>
  <c r="BF23" i="24"/>
  <c r="BF24" i="24"/>
  <c r="BF25" i="24"/>
  <c r="BF27" i="24"/>
  <c r="BG10" i="24"/>
  <c r="BG11" i="24"/>
  <c r="BG12" i="24"/>
  <c r="BG13" i="24"/>
  <c r="BG14" i="24"/>
  <c r="BG15" i="24"/>
  <c r="BG16" i="24"/>
  <c r="BG17" i="24"/>
  <c r="BG18" i="24"/>
  <c r="BG19" i="24"/>
  <c r="BG20" i="24"/>
  <c r="BG21" i="24"/>
  <c r="BG22" i="24"/>
  <c r="BG23" i="24"/>
  <c r="BG24" i="24"/>
  <c r="BG25" i="24"/>
  <c r="BG27" i="24"/>
  <c r="I88" i="24"/>
  <c r="J34" i="24"/>
  <c r="Y34" i="24"/>
  <c r="K34" i="24"/>
  <c r="Z34" i="24"/>
  <c r="L34" i="24"/>
  <c r="AA34" i="24"/>
  <c r="M34" i="24"/>
  <c r="AB34" i="24"/>
  <c r="J35" i="24"/>
  <c r="Y35" i="24"/>
  <c r="K35" i="24"/>
  <c r="Z35" i="24"/>
  <c r="L35" i="24"/>
  <c r="AA35" i="24"/>
  <c r="M35" i="24"/>
  <c r="AB35" i="24"/>
  <c r="J36" i="24"/>
  <c r="Y36" i="24"/>
  <c r="K36" i="24"/>
  <c r="Z36" i="24"/>
  <c r="L36" i="24"/>
  <c r="AA36" i="24"/>
  <c r="M36" i="24"/>
  <c r="AB36" i="24"/>
  <c r="J37" i="24"/>
  <c r="Y37" i="24"/>
  <c r="K37" i="24"/>
  <c r="Z37" i="24"/>
  <c r="L37" i="24"/>
  <c r="AA37" i="24"/>
  <c r="M37" i="24"/>
  <c r="AB37" i="24"/>
  <c r="J38" i="24"/>
  <c r="Y38" i="24"/>
  <c r="K38" i="24"/>
  <c r="Z38" i="24"/>
  <c r="L38" i="24"/>
  <c r="AA38" i="24"/>
  <c r="M38" i="24"/>
  <c r="AB38" i="24"/>
  <c r="J39" i="24"/>
  <c r="Y39" i="24"/>
  <c r="K39" i="24"/>
  <c r="Z39" i="24"/>
  <c r="L39" i="24"/>
  <c r="AA39" i="24"/>
  <c r="M39" i="24"/>
  <c r="AB39" i="24"/>
  <c r="J40" i="24"/>
  <c r="Y40" i="24"/>
  <c r="K40" i="24"/>
  <c r="Z40" i="24"/>
  <c r="L40" i="24"/>
  <c r="AA40" i="24"/>
  <c r="M40" i="24"/>
  <c r="AB40" i="24"/>
  <c r="I35" i="24"/>
  <c r="X35" i="24"/>
  <c r="I36" i="24"/>
  <c r="X36" i="24"/>
  <c r="I37" i="24"/>
  <c r="X37" i="24"/>
  <c r="I38" i="24"/>
  <c r="X38" i="24"/>
  <c r="I39" i="24"/>
  <c r="X39" i="24"/>
  <c r="I40" i="24"/>
  <c r="X40" i="24"/>
  <c r="I34" i="24"/>
  <c r="X34" i="24"/>
  <c r="J10" i="24"/>
  <c r="AD10" i="24"/>
  <c r="J11" i="24"/>
  <c r="AD11" i="24"/>
  <c r="J12" i="24"/>
  <c r="AD12" i="24"/>
  <c r="J13" i="24"/>
  <c r="AD13" i="24"/>
  <c r="J14" i="24"/>
  <c r="AD14" i="24"/>
  <c r="J15" i="24"/>
  <c r="AD15" i="24"/>
  <c r="J16" i="24"/>
  <c r="AD16" i="24"/>
  <c r="J17" i="24"/>
  <c r="AD17" i="24"/>
  <c r="J18" i="24"/>
  <c r="AD18" i="24"/>
  <c r="J19" i="24"/>
  <c r="AD19" i="24"/>
  <c r="J20" i="24"/>
  <c r="AD20" i="24"/>
  <c r="J21" i="24"/>
  <c r="AD21" i="24"/>
  <c r="J22" i="24"/>
  <c r="AD22" i="24"/>
  <c r="J23" i="24"/>
  <c r="AD23" i="24"/>
  <c r="J24" i="24"/>
  <c r="AD24" i="24"/>
  <c r="J25" i="24"/>
  <c r="AD25" i="24"/>
  <c r="AD27" i="24"/>
  <c r="I12" i="24"/>
  <c r="AC12" i="24"/>
  <c r="C6" i="25"/>
  <c r="D10" i="24"/>
  <c r="X10" i="24"/>
  <c r="O11" i="24"/>
  <c r="N18" i="24"/>
  <c r="AH18" i="24"/>
  <c r="S10" i="24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67" i="26"/>
  <c r="E66" i="26"/>
  <c r="E65" i="26"/>
  <c r="E64" i="26"/>
  <c r="E63" i="26"/>
  <c r="E62" i="26"/>
  <c r="E61" i="26"/>
  <c r="E60" i="26"/>
  <c r="E59" i="26"/>
  <c r="E58" i="26"/>
  <c r="J122" i="24"/>
  <c r="S1550" i="23"/>
  <c r="S1549" i="23"/>
  <c r="S1548" i="23"/>
  <c r="S1547" i="23"/>
  <c r="S1546" i="23"/>
  <c r="S1545" i="23"/>
  <c r="S1544" i="23"/>
  <c r="S1543" i="23"/>
  <c r="S1542" i="23"/>
  <c r="S1541" i="23"/>
  <c r="S1540" i="23"/>
  <c r="S1539" i="23"/>
  <c r="S1538" i="23"/>
  <c r="S1537" i="23"/>
  <c r="S1536" i="23"/>
  <c r="S1535" i="23"/>
  <c r="S1534" i="23"/>
  <c r="S1533" i="23"/>
  <c r="S1532" i="23"/>
  <c r="S1531" i="23"/>
  <c r="S1530" i="23"/>
  <c r="S1529" i="23"/>
  <c r="S1528" i="23"/>
  <c r="S1527" i="23"/>
  <c r="S1526" i="23"/>
  <c r="S1525" i="23"/>
  <c r="S1524" i="23"/>
  <c r="S1523" i="23"/>
  <c r="S1522" i="23"/>
  <c r="S1521" i="23"/>
  <c r="S1520" i="23"/>
  <c r="S1519" i="23"/>
  <c r="S1518" i="23"/>
  <c r="S1517" i="23"/>
  <c r="S1516" i="23"/>
  <c r="S1515" i="23"/>
  <c r="S1514" i="23"/>
  <c r="S1513" i="23"/>
  <c r="S1512" i="23"/>
  <c r="S1511" i="23"/>
  <c r="S1510" i="23"/>
  <c r="S1509" i="23"/>
  <c r="S1508" i="23"/>
  <c r="S1507" i="23"/>
  <c r="S1506" i="23"/>
  <c r="S1505" i="23"/>
  <c r="S1504" i="23"/>
  <c r="S1503" i="23"/>
  <c r="S1502" i="23"/>
  <c r="S1501" i="23"/>
  <c r="S1500" i="23"/>
  <c r="S1499" i="23"/>
  <c r="S1498" i="23"/>
  <c r="S1497" i="23"/>
  <c r="S1496" i="23"/>
  <c r="S1495" i="23"/>
  <c r="S1494" i="23"/>
  <c r="S1493" i="23"/>
  <c r="S1492" i="23"/>
  <c r="S1491" i="23"/>
  <c r="S1490" i="23"/>
  <c r="S1489" i="23"/>
  <c r="S1488" i="23"/>
  <c r="S1487" i="23"/>
  <c r="S1486" i="23"/>
  <c r="S1485" i="23"/>
  <c r="S1484" i="23"/>
  <c r="S1483" i="23"/>
  <c r="S1482" i="23"/>
  <c r="S1481" i="23"/>
  <c r="S1480" i="23"/>
  <c r="S1479" i="23"/>
  <c r="S1478" i="23"/>
  <c r="S1477" i="23"/>
  <c r="S1476" i="23"/>
  <c r="S1475" i="23"/>
  <c r="S1474" i="23"/>
  <c r="S1473" i="23"/>
  <c r="S1472" i="23"/>
  <c r="S1471" i="23"/>
  <c r="S1470" i="23"/>
  <c r="S1469" i="23"/>
  <c r="S1468" i="23"/>
  <c r="S1467" i="23"/>
  <c r="S1466" i="23"/>
  <c r="S1465" i="23"/>
  <c r="S1464" i="23"/>
  <c r="S1463" i="23"/>
  <c r="S1462" i="23"/>
  <c r="S1461" i="23"/>
  <c r="S1460" i="23"/>
  <c r="S1459" i="23"/>
  <c r="S1458" i="23"/>
  <c r="S1457" i="23"/>
  <c r="S1456" i="23"/>
  <c r="S1455" i="23"/>
  <c r="S1454" i="23"/>
  <c r="S1453" i="23"/>
  <c r="S1452" i="23"/>
  <c r="S1451" i="23"/>
  <c r="S1450" i="23"/>
  <c r="S1449" i="23"/>
  <c r="S1448" i="23"/>
  <c r="S1447" i="23"/>
  <c r="S1446" i="23"/>
  <c r="S1445" i="23"/>
  <c r="S1444" i="23"/>
  <c r="S1443" i="23"/>
  <c r="S1442" i="23"/>
  <c r="S1441" i="23"/>
  <c r="S1440" i="23"/>
  <c r="S1439" i="23"/>
  <c r="S1438" i="23"/>
  <c r="S1437" i="23"/>
  <c r="S1436" i="23"/>
  <c r="S1435" i="23"/>
  <c r="S1434" i="23"/>
  <c r="S1433" i="23"/>
  <c r="S1432" i="23"/>
  <c r="S1431" i="23"/>
  <c r="S1430" i="23"/>
  <c r="S1429" i="23"/>
  <c r="S1428" i="23"/>
  <c r="S1427" i="23"/>
  <c r="S1426" i="23"/>
  <c r="S1425" i="23"/>
  <c r="S1424" i="23"/>
  <c r="S1423" i="23"/>
  <c r="S1422" i="23"/>
  <c r="S1421" i="23"/>
  <c r="S1420" i="23"/>
  <c r="S1419" i="23"/>
  <c r="S1418" i="23"/>
  <c r="S1417" i="23"/>
  <c r="S1416" i="23"/>
  <c r="S1415" i="23"/>
  <c r="S1414" i="23"/>
  <c r="S1413" i="23"/>
  <c r="S1412" i="23"/>
  <c r="S1411" i="23"/>
  <c r="S1410" i="23"/>
  <c r="S1409" i="23"/>
  <c r="S1408" i="23"/>
  <c r="S1407" i="23"/>
  <c r="S1406" i="23"/>
  <c r="S1405" i="23"/>
  <c r="S1404" i="23"/>
  <c r="S1403" i="23"/>
  <c r="S1402" i="23"/>
  <c r="S1401" i="23"/>
  <c r="S1400" i="23"/>
  <c r="S1399" i="23"/>
  <c r="S1398" i="23"/>
  <c r="S1397" i="23"/>
  <c r="S1396" i="23"/>
  <c r="S1395" i="23"/>
  <c r="S1394" i="23"/>
  <c r="S1393" i="23"/>
  <c r="S1392" i="23"/>
  <c r="S1391" i="23"/>
  <c r="S1390" i="23"/>
  <c r="S1389" i="23"/>
  <c r="S1388" i="23"/>
  <c r="S1387" i="23"/>
  <c r="S1386" i="23"/>
  <c r="S1385" i="23"/>
  <c r="S1384" i="23"/>
  <c r="S1383" i="23"/>
  <c r="S1382" i="23"/>
  <c r="S1381" i="23"/>
  <c r="S1380" i="23"/>
  <c r="S1379" i="23"/>
  <c r="S1378" i="23"/>
  <c r="S1377" i="23"/>
  <c r="S1376" i="23"/>
  <c r="S1375" i="23"/>
  <c r="S1374" i="23"/>
  <c r="S1373" i="23"/>
  <c r="S1372" i="23"/>
  <c r="S1371" i="23"/>
  <c r="S1370" i="23"/>
  <c r="S1369" i="23"/>
  <c r="S1368" i="23"/>
  <c r="S1367" i="23"/>
  <c r="S1366" i="23"/>
  <c r="S1365" i="23"/>
  <c r="S1364" i="23"/>
  <c r="S1363" i="23"/>
  <c r="S1362" i="23"/>
  <c r="S1361" i="23"/>
  <c r="S1360" i="23"/>
  <c r="S1359" i="23"/>
  <c r="S1358" i="23"/>
  <c r="S1357" i="23"/>
  <c r="S1356" i="23"/>
  <c r="S1355" i="23"/>
  <c r="S1354" i="23"/>
  <c r="S1353" i="23"/>
  <c r="S1352" i="23"/>
  <c r="S1351" i="23"/>
  <c r="S1350" i="23"/>
  <c r="S1349" i="23"/>
  <c r="S1348" i="23"/>
  <c r="S1347" i="23"/>
  <c r="S1346" i="23"/>
  <c r="S1345" i="23"/>
  <c r="S1344" i="23"/>
  <c r="S1343" i="23"/>
  <c r="S1342" i="23"/>
  <c r="S1341" i="23"/>
  <c r="S1340" i="23"/>
  <c r="S1339" i="23"/>
  <c r="S1338" i="23"/>
  <c r="Q1083" i="23"/>
  <c r="P1083" i="23"/>
  <c r="S1337" i="23"/>
  <c r="Q1082" i="23"/>
  <c r="P1082" i="23"/>
  <c r="S1336" i="23"/>
  <c r="Q1081" i="23"/>
  <c r="P1081" i="23"/>
  <c r="S1335" i="23"/>
  <c r="S1334" i="23"/>
  <c r="Q1080" i="23"/>
  <c r="P1080" i="23"/>
  <c r="S1333" i="23"/>
  <c r="Q1079" i="23"/>
  <c r="P1079" i="23"/>
  <c r="Q1078" i="23"/>
  <c r="P1078" i="23"/>
  <c r="S1332" i="23"/>
  <c r="Q1077" i="23"/>
  <c r="P1077" i="23"/>
  <c r="S1331" i="23"/>
  <c r="Q1076" i="23"/>
  <c r="P1076" i="23"/>
  <c r="S1330" i="23"/>
  <c r="Q1075" i="23"/>
  <c r="P1075" i="23"/>
  <c r="S1329" i="23"/>
  <c r="Q1074" i="23"/>
  <c r="P1074" i="23"/>
  <c r="S1328" i="23"/>
  <c r="Q1073" i="23"/>
  <c r="P1073" i="23"/>
  <c r="S1327" i="23"/>
  <c r="S1326" i="23"/>
  <c r="Q1072" i="23"/>
  <c r="P1072" i="23"/>
  <c r="S1325" i="23"/>
  <c r="Q1071" i="23"/>
  <c r="P1071" i="23"/>
  <c r="Q1070" i="23"/>
  <c r="P1070" i="23"/>
  <c r="S1324" i="23"/>
  <c r="Q1069" i="23"/>
  <c r="P1069" i="23"/>
  <c r="S1323" i="23"/>
  <c r="Q1068" i="23"/>
  <c r="P1068" i="23"/>
  <c r="S1322" i="23"/>
  <c r="Q1067" i="23"/>
  <c r="P1067" i="23"/>
  <c r="S1321" i="23"/>
  <c r="Q1066" i="23"/>
  <c r="P1066" i="23"/>
  <c r="S1320" i="23"/>
  <c r="Q1065" i="23"/>
  <c r="P1065" i="23"/>
  <c r="S1319" i="23"/>
  <c r="S1318" i="23"/>
  <c r="Q1064" i="23"/>
  <c r="P1064" i="23"/>
  <c r="S1317" i="23"/>
  <c r="Q1063" i="23"/>
  <c r="P1063" i="23"/>
  <c r="S1316" i="23"/>
  <c r="S1315" i="23"/>
  <c r="S1314" i="23"/>
  <c r="S1313" i="23"/>
  <c r="S1312" i="23"/>
  <c r="S1311" i="23"/>
  <c r="S1310" i="23"/>
  <c r="S1309" i="23"/>
  <c r="S1308" i="23"/>
  <c r="S1307" i="23"/>
  <c r="S1306" i="23"/>
  <c r="S1305" i="23"/>
  <c r="S1304" i="23"/>
  <c r="S1303" i="23"/>
  <c r="S1302" i="23"/>
  <c r="S1301" i="23"/>
  <c r="S1300" i="23"/>
  <c r="S1299" i="23"/>
  <c r="S1298" i="23"/>
  <c r="S1297" i="23"/>
  <c r="S1296" i="23"/>
  <c r="S1295" i="23"/>
  <c r="Q1041" i="23"/>
  <c r="P1041" i="23"/>
  <c r="S1294" i="23"/>
  <c r="Q1040" i="23"/>
  <c r="P1040" i="23"/>
  <c r="S1040" i="23"/>
  <c r="Q1039" i="23"/>
  <c r="P1039" i="23"/>
  <c r="S1293" i="23"/>
  <c r="Q1038" i="23"/>
  <c r="P1038" i="23"/>
  <c r="S1292" i="23"/>
  <c r="Q1037" i="23"/>
  <c r="P1037" i="23"/>
  <c r="S1291" i="23"/>
  <c r="Q1036" i="23"/>
  <c r="P1036" i="23"/>
  <c r="S1290" i="23"/>
  <c r="Q1035" i="23"/>
  <c r="P1035" i="23"/>
  <c r="S1289" i="23"/>
  <c r="Q1034" i="23"/>
  <c r="P1034" i="23"/>
  <c r="S1288" i="23"/>
  <c r="S1287" i="23"/>
  <c r="Q1033" i="23"/>
  <c r="P1033" i="23"/>
  <c r="S662" i="23"/>
  <c r="S1286" i="23"/>
  <c r="Q1032" i="23"/>
  <c r="P1032" i="23"/>
  <c r="S661" i="23"/>
  <c r="Q1031" i="23"/>
  <c r="P1031" i="23"/>
  <c r="S1285" i="23"/>
  <c r="Q1030" i="23"/>
  <c r="P1030" i="23"/>
  <c r="S1284" i="23"/>
  <c r="Q1029" i="23"/>
  <c r="P1029" i="23"/>
  <c r="S1283" i="23"/>
  <c r="Q1028" i="23"/>
  <c r="P1028" i="23"/>
  <c r="S1282" i="23"/>
  <c r="Q1027" i="23"/>
  <c r="P1027" i="23"/>
  <c r="S1281" i="23"/>
  <c r="Q1026" i="23"/>
  <c r="P1026" i="23"/>
  <c r="S1280" i="23"/>
  <c r="S1279" i="23"/>
  <c r="Q1025" i="23"/>
  <c r="P1025" i="23"/>
  <c r="S1278" i="23"/>
  <c r="Q1024" i="23"/>
  <c r="P1024" i="23"/>
  <c r="S1024" i="23"/>
  <c r="Q1023" i="23"/>
  <c r="P1023" i="23"/>
  <c r="S1277" i="23"/>
  <c r="Q1022" i="23"/>
  <c r="P1022" i="23"/>
  <c r="S1276" i="23"/>
  <c r="Q1021" i="23"/>
  <c r="P1021" i="23"/>
  <c r="S1275" i="23"/>
  <c r="S1274" i="23"/>
  <c r="S1273" i="23"/>
  <c r="S1272" i="23"/>
  <c r="S1271" i="23"/>
  <c r="S1270" i="23"/>
  <c r="S1269" i="23"/>
  <c r="S1268" i="23"/>
  <c r="S1267" i="23"/>
  <c r="S1266" i="23"/>
  <c r="S1265" i="23"/>
  <c r="S1264" i="23"/>
  <c r="S1263" i="23"/>
  <c r="S1262" i="23"/>
  <c r="S1261" i="23"/>
  <c r="S1260" i="23"/>
  <c r="S1259" i="23"/>
  <c r="S1258" i="23"/>
  <c r="S1257" i="23"/>
  <c r="S1256" i="23"/>
  <c r="S1255" i="23"/>
  <c r="S1254" i="23"/>
  <c r="S1253" i="23"/>
  <c r="S1252" i="23"/>
  <c r="S1251" i="23"/>
  <c r="S1250" i="23"/>
  <c r="S1249" i="23"/>
  <c r="S1248" i="23"/>
  <c r="S1247" i="23"/>
  <c r="S1246" i="23"/>
  <c r="S1245" i="23"/>
  <c r="S1244" i="23"/>
  <c r="S1243" i="23"/>
  <c r="S1242" i="23"/>
  <c r="S1241" i="23"/>
  <c r="S1240" i="23"/>
  <c r="S1239" i="23"/>
  <c r="S1238" i="23"/>
  <c r="S1237" i="23"/>
  <c r="S1236" i="23"/>
  <c r="S1235" i="23"/>
  <c r="S1234" i="23"/>
  <c r="S1233" i="23"/>
  <c r="S1232" i="23"/>
  <c r="S1231" i="23"/>
  <c r="S1230" i="23"/>
  <c r="S1229" i="23"/>
  <c r="S1228" i="23"/>
  <c r="S1227" i="23"/>
  <c r="S1226" i="23"/>
  <c r="S1225" i="23"/>
  <c r="S1224" i="23"/>
  <c r="S1223" i="23"/>
  <c r="S1222" i="23"/>
  <c r="S1221" i="23"/>
  <c r="S1220" i="23"/>
  <c r="S1219" i="23"/>
  <c r="S1218" i="23"/>
  <c r="S1217" i="23"/>
  <c r="S1216" i="23"/>
  <c r="S1215" i="23"/>
  <c r="S1214" i="23"/>
  <c r="S1213" i="23"/>
  <c r="S1212" i="23"/>
  <c r="S1211" i="23"/>
  <c r="S1210" i="23"/>
  <c r="S1209" i="23"/>
  <c r="S1208" i="23"/>
  <c r="S1207" i="23"/>
  <c r="S1206" i="23"/>
  <c r="S1205" i="23"/>
  <c r="S1204" i="23"/>
  <c r="S1203" i="23"/>
  <c r="S1202" i="23"/>
  <c r="S1201" i="23"/>
  <c r="S1200" i="23"/>
  <c r="S1199" i="23"/>
  <c r="S1198" i="23"/>
  <c r="S1197" i="23"/>
  <c r="S1196" i="23"/>
  <c r="S1195" i="23"/>
  <c r="S1194" i="23"/>
  <c r="S1193" i="23"/>
  <c r="S1192" i="23"/>
  <c r="S1191" i="23"/>
  <c r="S1190" i="23"/>
  <c r="S1189" i="23"/>
  <c r="S1188" i="23"/>
  <c r="S1187" i="23"/>
  <c r="S1186" i="23"/>
  <c r="S1185" i="23"/>
  <c r="S1184" i="23"/>
  <c r="S1183" i="23"/>
  <c r="S1182" i="23"/>
  <c r="S1181" i="23"/>
  <c r="S1180" i="23"/>
  <c r="S1179" i="23"/>
  <c r="S1178" i="23"/>
  <c r="S1177" i="23"/>
  <c r="S1176" i="23"/>
  <c r="S1175" i="23"/>
  <c r="S1174" i="23"/>
  <c r="S1173" i="23"/>
  <c r="S1172" i="23"/>
  <c r="S1171" i="23"/>
  <c r="S1170" i="23"/>
  <c r="S1169" i="23"/>
  <c r="S1168" i="23"/>
  <c r="S1167" i="23"/>
  <c r="S1166" i="23"/>
  <c r="S1165" i="23"/>
  <c r="S1164" i="23"/>
  <c r="S1163" i="23"/>
  <c r="S1162" i="23"/>
  <c r="S1161" i="23"/>
  <c r="S1160" i="23"/>
  <c r="S1159" i="23"/>
  <c r="S1158" i="23"/>
  <c r="S1157" i="23"/>
  <c r="S1156" i="23"/>
  <c r="S1155" i="23"/>
  <c r="S1154" i="23"/>
  <c r="S1153" i="23"/>
  <c r="S1152" i="23"/>
  <c r="S1151" i="23"/>
  <c r="S1150" i="23"/>
  <c r="S1149" i="23"/>
  <c r="S1148" i="23"/>
  <c r="S1147" i="23"/>
  <c r="S1146" i="23"/>
  <c r="S1145" i="23"/>
  <c r="S1144" i="23"/>
  <c r="S1143" i="23"/>
  <c r="S1142" i="23"/>
  <c r="S1141" i="23"/>
  <c r="S1140" i="23"/>
  <c r="S1139" i="23"/>
  <c r="S1138" i="23"/>
  <c r="S1137" i="23"/>
  <c r="S1136" i="23"/>
  <c r="S1135" i="23"/>
  <c r="S1134" i="23"/>
  <c r="S1133" i="23"/>
  <c r="S1132" i="23"/>
  <c r="S1131" i="23"/>
  <c r="S1130" i="23"/>
  <c r="S1129" i="23"/>
  <c r="S1128" i="23"/>
  <c r="S1127" i="23"/>
  <c r="S1126" i="23"/>
  <c r="S1125" i="23"/>
  <c r="S1124" i="23"/>
  <c r="S1123" i="23"/>
  <c r="S1122" i="23"/>
  <c r="S1121" i="23"/>
  <c r="S1120" i="23"/>
  <c r="S1119" i="23"/>
  <c r="S1118" i="23"/>
  <c r="S1117" i="23"/>
  <c r="S1116" i="23"/>
  <c r="S1115" i="23"/>
  <c r="S1114" i="23"/>
  <c r="S1113" i="23"/>
  <c r="S1112" i="23"/>
  <c r="S1111" i="23"/>
  <c r="S1110" i="23"/>
  <c r="S1109" i="23"/>
  <c r="S1108" i="23"/>
  <c r="S1107" i="23"/>
  <c r="S1106" i="23"/>
  <c r="S1105" i="23"/>
  <c r="S1104" i="23"/>
  <c r="S1103" i="23"/>
  <c r="S1102" i="23"/>
  <c r="S1101" i="23"/>
  <c r="S1100" i="23"/>
  <c r="S1099" i="23"/>
  <c r="S1098" i="23"/>
  <c r="S1097" i="23"/>
  <c r="S1096" i="23"/>
  <c r="S1095" i="23"/>
  <c r="S1094" i="23"/>
  <c r="S1093" i="23"/>
  <c r="S1092" i="23"/>
  <c r="S1091" i="23"/>
  <c r="S1090" i="23"/>
  <c r="S1089" i="23"/>
  <c r="S1088" i="23"/>
  <c r="S1087" i="23"/>
  <c r="S1086" i="23"/>
  <c r="S1085" i="23"/>
  <c r="S1084" i="23"/>
  <c r="S1083" i="23"/>
  <c r="S1081" i="23"/>
  <c r="S1080" i="23"/>
  <c r="S1079" i="23"/>
  <c r="S1077" i="23"/>
  <c r="S1075" i="23"/>
  <c r="S1073" i="23"/>
  <c r="S1072" i="23"/>
  <c r="S1071" i="23"/>
  <c r="S1069" i="23"/>
  <c r="S1067" i="23"/>
  <c r="S1065" i="23"/>
  <c r="S1064" i="23"/>
  <c r="S1063" i="23"/>
  <c r="S1062" i="23"/>
  <c r="S1061" i="23"/>
  <c r="S1060" i="23"/>
  <c r="S1059" i="23"/>
  <c r="S1058" i="23"/>
  <c r="S1057" i="23"/>
  <c r="S1056" i="23"/>
  <c r="S1055" i="23"/>
  <c r="S1054" i="23"/>
  <c r="S1053" i="23"/>
  <c r="S1052" i="23"/>
  <c r="S1051" i="23"/>
  <c r="S1050" i="23"/>
  <c r="S1049" i="23"/>
  <c r="S1048" i="23"/>
  <c r="S1047" i="23"/>
  <c r="S1046" i="23"/>
  <c r="S1045" i="23"/>
  <c r="S1044" i="23"/>
  <c r="S1043" i="23"/>
  <c r="S1042" i="23"/>
  <c r="S1041" i="23"/>
  <c r="S1039" i="23"/>
  <c r="S1037" i="23"/>
  <c r="S1035" i="23"/>
  <c r="S1033" i="23"/>
  <c r="S1031" i="23"/>
  <c r="S1029" i="23"/>
  <c r="S1027" i="23"/>
  <c r="S1025" i="23"/>
  <c r="S1023" i="23"/>
  <c r="S1021" i="23"/>
  <c r="S1020" i="23"/>
  <c r="S1019" i="23"/>
  <c r="S1018" i="23"/>
  <c r="S1017" i="23"/>
  <c r="S1016" i="23"/>
  <c r="S1015" i="23"/>
  <c r="S1014" i="23"/>
  <c r="S1013" i="23"/>
  <c r="S1012" i="23"/>
  <c r="S1011" i="23"/>
  <c r="S1010" i="23"/>
  <c r="S1009" i="23"/>
  <c r="S1008" i="23"/>
  <c r="S1007" i="23"/>
  <c r="S1006" i="23"/>
  <c r="S1005" i="23"/>
  <c r="S1004" i="23"/>
  <c r="S1003" i="23"/>
  <c r="S1002" i="23"/>
  <c r="S1001" i="23"/>
  <c r="S1000" i="23"/>
  <c r="S999" i="23"/>
  <c r="S998" i="23"/>
  <c r="S997" i="23"/>
  <c r="S996" i="23"/>
  <c r="S995" i="23"/>
  <c r="S994" i="23"/>
  <c r="S993" i="23"/>
  <c r="S992" i="23"/>
  <c r="S991" i="23"/>
  <c r="S990" i="23"/>
  <c r="S989" i="23"/>
  <c r="S988" i="23"/>
  <c r="S987" i="23"/>
  <c r="S986" i="23"/>
  <c r="S985" i="23"/>
  <c r="S984" i="23"/>
  <c r="S983" i="23"/>
  <c r="S982" i="23"/>
  <c r="S981" i="23"/>
  <c r="S980" i="23"/>
  <c r="S979" i="23"/>
  <c r="S978" i="23"/>
  <c r="S977" i="23"/>
  <c r="S976" i="23"/>
  <c r="S975" i="23"/>
  <c r="S974" i="23"/>
  <c r="S973" i="23"/>
  <c r="S972" i="23"/>
  <c r="S971" i="23"/>
  <c r="S970" i="23"/>
  <c r="S969" i="23"/>
  <c r="S968" i="23"/>
  <c r="S967" i="23"/>
  <c r="S966" i="23"/>
  <c r="S965" i="23"/>
  <c r="S964" i="23"/>
  <c r="S963" i="23"/>
  <c r="S962" i="23"/>
  <c r="S961" i="23"/>
  <c r="S960" i="23"/>
  <c r="S959" i="23"/>
  <c r="S958" i="23"/>
  <c r="S957" i="23"/>
  <c r="S956" i="23"/>
  <c r="S955" i="23"/>
  <c r="S954" i="23"/>
  <c r="S953" i="23"/>
  <c r="S952" i="23"/>
  <c r="S951" i="23"/>
  <c r="S950" i="23"/>
  <c r="S949" i="23"/>
  <c r="S948" i="23"/>
  <c r="S947" i="23"/>
  <c r="S946" i="23"/>
  <c r="S945" i="23"/>
  <c r="S944" i="23"/>
  <c r="S943" i="23"/>
  <c r="S942" i="23"/>
  <c r="S941" i="23"/>
  <c r="S940" i="23"/>
  <c r="S939" i="23"/>
  <c r="S938" i="23"/>
  <c r="S937" i="23"/>
  <c r="S936" i="23"/>
  <c r="S935" i="23"/>
  <c r="S934" i="23"/>
  <c r="S933" i="23"/>
  <c r="S932" i="23"/>
  <c r="S931" i="23"/>
  <c r="S930" i="23"/>
  <c r="S929" i="23"/>
  <c r="S928" i="23"/>
  <c r="S927" i="23"/>
  <c r="S926" i="23"/>
  <c r="S925" i="23"/>
  <c r="S924" i="23"/>
  <c r="S923" i="23"/>
  <c r="S922" i="23"/>
  <c r="S921" i="23"/>
  <c r="S920" i="23"/>
  <c r="S919" i="23"/>
  <c r="S918" i="23"/>
  <c r="S917" i="23"/>
  <c r="S916" i="23"/>
  <c r="S915" i="23"/>
  <c r="S914" i="23"/>
  <c r="S913" i="23"/>
  <c r="S912" i="23"/>
  <c r="S911" i="23"/>
  <c r="S910" i="23"/>
  <c r="S909" i="23"/>
  <c r="S908" i="23"/>
  <c r="S907" i="23"/>
  <c r="S906" i="23"/>
  <c r="S905" i="23"/>
  <c r="S904" i="23"/>
  <c r="S903" i="23"/>
  <c r="S902" i="23"/>
  <c r="S901" i="23"/>
  <c r="S900" i="23"/>
  <c r="S899" i="23"/>
  <c r="S898" i="23"/>
  <c r="S897" i="23"/>
  <c r="S896" i="23"/>
  <c r="S895" i="23"/>
  <c r="S894" i="23"/>
  <c r="S893" i="23"/>
  <c r="S892" i="23"/>
  <c r="S891" i="23"/>
  <c r="S890" i="23"/>
  <c r="S889" i="23"/>
  <c r="S888" i="23"/>
  <c r="S887" i="23"/>
  <c r="S886" i="23"/>
  <c r="S885" i="23"/>
  <c r="S884" i="23"/>
  <c r="S883" i="23"/>
  <c r="S882" i="23"/>
  <c r="S881" i="23"/>
  <c r="S880" i="23"/>
  <c r="S879" i="23"/>
  <c r="S878" i="23"/>
  <c r="S877" i="23"/>
  <c r="S876" i="23"/>
  <c r="S875" i="23"/>
  <c r="S874" i="23"/>
  <c r="S873" i="23"/>
  <c r="S872" i="23"/>
  <c r="S871" i="23"/>
  <c r="S870" i="23"/>
  <c r="S869" i="23"/>
  <c r="S868" i="23"/>
  <c r="S867" i="23"/>
  <c r="S866" i="23"/>
  <c r="S865" i="23"/>
  <c r="S864" i="23"/>
  <c r="S863" i="23"/>
  <c r="S862" i="23"/>
  <c r="S861" i="23"/>
  <c r="S860" i="23"/>
  <c r="S859" i="23"/>
  <c r="S858" i="23"/>
  <c r="S857" i="23"/>
  <c r="S856" i="23"/>
  <c r="S855" i="23"/>
  <c r="S854" i="23"/>
  <c r="S853" i="23"/>
  <c r="S852" i="23"/>
  <c r="S851" i="23"/>
  <c r="S850" i="23"/>
  <c r="S849" i="23"/>
  <c r="S848" i="23"/>
  <c r="S847" i="23"/>
  <c r="S846" i="23"/>
  <c r="S845" i="23"/>
  <c r="S844" i="23"/>
  <c r="S843" i="23"/>
  <c r="S842" i="23"/>
  <c r="S841" i="23"/>
  <c r="S840" i="23"/>
  <c r="S839" i="23"/>
  <c r="S838" i="23"/>
  <c r="S837" i="23"/>
  <c r="S836" i="23"/>
  <c r="S835" i="23"/>
  <c r="S834" i="23"/>
  <c r="S833" i="23"/>
  <c r="S832" i="23"/>
  <c r="S831" i="23"/>
  <c r="S830" i="23"/>
  <c r="S829" i="23"/>
  <c r="S828" i="23"/>
  <c r="S827" i="23"/>
  <c r="S826" i="23"/>
  <c r="S825" i="23"/>
  <c r="S824" i="23"/>
  <c r="S823" i="23"/>
  <c r="S822" i="23"/>
  <c r="S821" i="23"/>
  <c r="S820" i="23"/>
  <c r="S819" i="23"/>
  <c r="S818" i="23"/>
  <c r="S817" i="23"/>
  <c r="S816" i="23"/>
  <c r="S815" i="23"/>
  <c r="S814" i="23"/>
  <c r="S813" i="23"/>
  <c r="S812" i="23"/>
  <c r="S811" i="23"/>
  <c r="S810" i="23"/>
  <c r="S809" i="23"/>
  <c r="S808" i="23"/>
  <c r="S807" i="23"/>
  <c r="S806" i="23"/>
  <c r="S805" i="23"/>
  <c r="S804" i="23"/>
  <c r="S803" i="23"/>
  <c r="S802" i="23"/>
  <c r="S801" i="23"/>
  <c r="S800" i="23"/>
  <c r="S799" i="23"/>
  <c r="S798" i="23"/>
  <c r="S797" i="23"/>
  <c r="S796" i="23"/>
  <c r="S795" i="23"/>
  <c r="S794" i="23"/>
  <c r="S793" i="23"/>
  <c r="S792" i="23"/>
  <c r="S791" i="23"/>
  <c r="S790" i="23"/>
  <c r="S789" i="23"/>
  <c r="S788" i="23"/>
  <c r="S787" i="23"/>
  <c r="S786" i="23"/>
  <c r="S785" i="23"/>
  <c r="S784" i="23"/>
  <c r="S783" i="23"/>
  <c r="S782" i="23"/>
  <c r="S781" i="23"/>
  <c r="S780" i="23"/>
  <c r="S779" i="23"/>
  <c r="S778" i="23"/>
  <c r="S777" i="23"/>
  <c r="S776" i="23"/>
  <c r="S775" i="23"/>
  <c r="S774" i="23"/>
  <c r="S773" i="23"/>
  <c r="S772" i="23"/>
  <c r="S771" i="23"/>
  <c r="S770" i="23"/>
  <c r="S769" i="23"/>
  <c r="S768" i="23"/>
  <c r="S767" i="23"/>
  <c r="S766" i="23"/>
  <c r="S765" i="23"/>
  <c r="S764" i="23"/>
  <c r="S763" i="23"/>
  <c r="S762" i="23"/>
  <c r="S761" i="23"/>
  <c r="S760" i="23"/>
  <c r="S759" i="23"/>
  <c r="S758" i="23"/>
  <c r="S757" i="23"/>
  <c r="S756" i="23"/>
  <c r="S755" i="23"/>
  <c r="S754" i="23"/>
  <c r="S753" i="23"/>
  <c r="S752" i="23"/>
  <c r="S751" i="23"/>
  <c r="S750" i="23"/>
  <c r="S749" i="23"/>
  <c r="S748" i="23"/>
  <c r="S747" i="23"/>
  <c r="S746" i="23"/>
  <c r="S745" i="23"/>
  <c r="S744" i="23"/>
  <c r="S743" i="23"/>
  <c r="S742" i="23"/>
  <c r="S741" i="23"/>
  <c r="S740" i="23"/>
  <c r="S739" i="23"/>
  <c r="S738" i="23"/>
  <c r="S737" i="23"/>
  <c r="S736" i="23"/>
  <c r="S735" i="23"/>
  <c r="S734" i="23"/>
  <c r="S733" i="23"/>
  <c r="S732" i="23"/>
  <c r="S731" i="23"/>
  <c r="S730" i="23"/>
  <c r="S729" i="23"/>
  <c r="S728" i="23"/>
  <c r="S727" i="23"/>
  <c r="S726" i="23"/>
  <c r="S725" i="23"/>
  <c r="S724" i="23"/>
  <c r="S723" i="23"/>
  <c r="S722" i="23"/>
  <c r="S721" i="23"/>
  <c r="S720" i="23"/>
  <c r="S719" i="23"/>
  <c r="S718" i="23"/>
  <c r="S717" i="23"/>
  <c r="S716" i="23"/>
  <c r="S715" i="23"/>
  <c r="S714" i="23"/>
  <c r="S713" i="23"/>
  <c r="S712" i="23"/>
  <c r="S711" i="23"/>
  <c r="S710" i="23"/>
  <c r="S709" i="23"/>
  <c r="S708" i="23"/>
  <c r="S707" i="23"/>
  <c r="S706" i="23"/>
  <c r="S705" i="23"/>
  <c r="S704" i="23"/>
  <c r="S703" i="23"/>
  <c r="S702" i="23"/>
  <c r="S701" i="23"/>
  <c r="S700" i="23"/>
  <c r="S699" i="23"/>
  <c r="S698" i="23"/>
  <c r="S696" i="23"/>
  <c r="S695" i="23"/>
  <c r="S694" i="23"/>
  <c r="S693" i="23"/>
  <c r="S692" i="23"/>
  <c r="S691" i="23"/>
  <c r="S690" i="23"/>
  <c r="S689" i="23"/>
  <c r="S688" i="23"/>
  <c r="S687" i="23"/>
  <c r="S686" i="23"/>
  <c r="S685" i="23"/>
  <c r="S684" i="23"/>
  <c r="S683" i="23"/>
  <c r="S682" i="23"/>
  <c r="S681" i="23"/>
  <c r="S680" i="23"/>
  <c r="S679" i="23"/>
  <c r="S678" i="23"/>
  <c r="S677" i="23"/>
  <c r="S676" i="23"/>
  <c r="S675" i="23"/>
  <c r="S674" i="23"/>
  <c r="S673" i="23"/>
  <c r="S672" i="23"/>
  <c r="S671" i="23"/>
  <c r="S670" i="23"/>
  <c r="S669" i="23"/>
  <c r="S668" i="23"/>
  <c r="S667" i="23"/>
  <c r="S666" i="23"/>
  <c r="S665" i="23"/>
  <c r="S664" i="23"/>
  <c r="S663" i="23"/>
  <c r="S660" i="23"/>
  <c r="S659" i="23"/>
  <c r="S658" i="23"/>
  <c r="S656" i="23"/>
  <c r="S655" i="23"/>
  <c r="S654" i="23"/>
  <c r="S653" i="23"/>
  <c r="S652" i="23"/>
  <c r="S651" i="23"/>
  <c r="S650" i="23"/>
  <c r="S649" i="23"/>
  <c r="S648" i="23"/>
  <c r="S647" i="23"/>
  <c r="S646" i="23"/>
  <c r="S645" i="23"/>
  <c r="S644" i="23"/>
  <c r="S643" i="23"/>
  <c r="S642" i="23"/>
  <c r="S641" i="23"/>
  <c r="S640" i="23"/>
  <c r="S639" i="23"/>
  <c r="S638" i="23"/>
  <c r="S637" i="23"/>
  <c r="S636" i="23"/>
  <c r="S635" i="23"/>
  <c r="S634" i="23"/>
  <c r="S633" i="23"/>
  <c r="S632" i="23"/>
  <c r="S631" i="23"/>
  <c r="S630" i="23"/>
  <c r="S629" i="23"/>
  <c r="S628" i="23"/>
  <c r="S627" i="23"/>
  <c r="S626" i="23"/>
  <c r="S625" i="23"/>
  <c r="S624" i="23"/>
  <c r="S623" i="23"/>
  <c r="S622" i="23"/>
  <c r="S621" i="23"/>
  <c r="S620" i="23"/>
  <c r="S619" i="23"/>
  <c r="S618" i="23"/>
  <c r="S617" i="23"/>
  <c r="S616" i="23"/>
  <c r="S615" i="23"/>
  <c r="S614" i="23"/>
  <c r="S613" i="23"/>
  <c r="S612" i="23"/>
  <c r="S611" i="23"/>
  <c r="S610" i="23"/>
  <c r="S609" i="23"/>
  <c r="S608" i="23"/>
  <c r="S607" i="23"/>
  <c r="S606" i="23"/>
  <c r="S605" i="23"/>
  <c r="S604" i="23"/>
  <c r="S603" i="23"/>
  <c r="S602" i="23"/>
  <c r="S601" i="23"/>
  <c r="S600" i="23"/>
  <c r="S599" i="23"/>
  <c r="S598" i="23"/>
  <c r="S597" i="23"/>
  <c r="S596" i="23"/>
  <c r="S595" i="23"/>
  <c r="S594" i="23"/>
  <c r="S593" i="23"/>
  <c r="S592" i="23"/>
  <c r="S591" i="23"/>
  <c r="S590" i="23"/>
  <c r="S589" i="23"/>
  <c r="S588" i="23"/>
  <c r="S587" i="23"/>
  <c r="S586" i="23"/>
  <c r="S585" i="23"/>
  <c r="S584" i="23"/>
  <c r="S583" i="23"/>
  <c r="S582" i="23"/>
  <c r="S581" i="23"/>
  <c r="S580" i="23"/>
  <c r="S579" i="23"/>
  <c r="S578" i="23"/>
  <c r="S577" i="23"/>
  <c r="S576" i="23"/>
  <c r="S575" i="23"/>
  <c r="S574" i="23"/>
  <c r="S573" i="23"/>
  <c r="S572" i="23"/>
  <c r="S571" i="23"/>
  <c r="S570" i="23"/>
  <c r="S569" i="23"/>
  <c r="S568" i="23"/>
  <c r="S567" i="23"/>
  <c r="S566" i="23"/>
  <c r="S565" i="23"/>
  <c r="S564" i="23"/>
  <c r="S563" i="23"/>
  <c r="S562" i="23"/>
  <c r="S561" i="23"/>
  <c r="S560" i="23"/>
  <c r="S559" i="23"/>
  <c r="S558" i="23"/>
  <c r="S557" i="23"/>
  <c r="S556" i="23"/>
  <c r="S555" i="23"/>
  <c r="S554" i="23"/>
  <c r="S553" i="23"/>
  <c r="S552" i="23"/>
  <c r="S551" i="23"/>
  <c r="S550" i="23"/>
  <c r="S549" i="23"/>
  <c r="S548" i="23"/>
  <c r="S547" i="23"/>
  <c r="S546" i="23"/>
  <c r="S545" i="23"/>
  <c r="S544" i="23"/>
  <c r="S543" i="23"/>
  <c r="S542" i="23"/>
  <c r="S541" i="23"/>
  <c r="S540" i="23"/>
  <c r="S539" i="23"/>
  <c r="S538" i="23"/>
  <c r="S537" i="23"/>
  <c r="S536" i="23"/>
  <c r="S535" i="23"/>
  <c r="S534" i="23"/>
  <c r="S533" i="23"/>
  <c r="S532" i="23"/>
  <c r="S531" i="23"/>
  <c r="S530" i="23"/>
  <c r="S529" i="23"/>
  <c r="S528" i="23"/>
  <c r="S527" i="23"/>
  <c r="S526" i="23"/>
  <c r="S525" i="23"/>
  <c r="S524" i="23"/>
  <c r="S523" i="23"/>
  <c r="S522" i="23"/>
  <c r="S521" i="23"/>
  <c r="S520" i="23"/>
  <c r="S519" i="23"/>
  <c r="S518" i="23"/>
  <c r="S517" i="23"/>
  <c r="S516" i="23"/>
  <c r="S515" i="23"/>
  <c r="S514" i="23"/>
  <c r="S513" i="23"/>
  <c r="S512" i="23"/>
  <c r="S511" i="23"/>
  <c r="S510" i="23"/>
  <c r="S509" i="23"/>
  <c r="S508" i="23"/>
  <c r="S507" i="23"/>
  <c r="S506" i="23"/>
  <c r="S505" i="23"/>
  <c r="S504" i="23"/>
  <c r="S503" i="23"/>
  <c r="S502" i="23"/>
  <c r="S501" i="23"/>
  <c r="S500" i="23"/>
  <c r="S499" i="23"/>
  <c r="S498" i="23"/>
  <c r="S497" i="23"/>
  <c r="S496" i="23"/>
  <c r="S495" i="23"/>
  <c r="S494" i="23"/>
  <c r="S493" i="23"/>
  <c r="S492" i="23"/>
  <c r="S491" i="23"/>
  <c r="S490" i="23"/>
  <c r="S489" i="23"/>
  <c r="S488" i="23"/>
  <c r="S487" i="23"/>
  <c r="S486" i="23"/>
  <c r="S485" i="23"/>
  <c r="S484" i="23"/>
  <c r="S483" i="23"/>
  <c r="S482" i="23"/>
  <c r="S481" i="23"/>
  <c r="S480" i="23"/>
  <c r="S479" i="23"/>
  <c r="S478" i="23"/>
  <c r="S477" i="23"/>
  <c r="S476" i="23"/>
  <c r="S475" i="23"/>
  <c r="S474" i="23"/>
  <c r="S473" i="23"/>
  <c r="S472" i="23"/>
  <c r="S471" i="23"/>
  <c r="S470" i="23"/>
  <c r="S469" i="23"/>
  <c r="S468" i="23"/>
  <c r="S467" i="23"/>
  <c r="S466" i="23"/>
  <c r="S465" i="23"/>
  <c r="S464" i="23"/>
  <c r="S463" i="23"/>
  <c r="S462" i="23"/>
  <c r="S461" i="23"/>
  <c r="S460" i="23"/>
  <c r="S459" i="23"/>
  <c r="S458" i="23"/>
  <c r="S457" i="23"/>
  <c r="S456" i="23"/>
  <c r="S455" i="23"/>
  <c r="S454" i="23"/>
  <c r="S453" i="23"/>
  <c r="S452" i="23"/>
  <c r="S451" i="23"/>
  <c r="S450" i="23"/>
  <c r="S449" i="23"/>
  <c r="S448" i="23"/>
  <c r="S447" i="23"/>
  <c r="S446" i="23"/>
  <c r="S445" i="23"/>
  <c r="S444" i="23"/>
  <c r="S443" i="23"/>
  <c r="S442" i="23"/>
  <c r="S441" i="23"/>
  <c r="S440" i="23"/>
  <c r="S439" i="23"/>
  <c r="S438" i="23"/>
  <c r="S437" i="23"/>
  <c r="S436" i="23"/>
  <c r="S435" i="23"/>
  <c r="S434" i="23"/>
  <c r="S433" i="23"/>
  <c r="S432" i="23"/>
  <c r="S431" i="23"/>
  <c r="S430" i="23"/>
  <c r="S429" i="23"/>
  <c r="S428" i="23"/>
  <c r="S427" i="23"/>
  <c r="S426" i="23"/>
  <c r="S425" i="23"/>
  <c r="S424" i="23"/>
  <c r="S423" i="23"/>
  <c r="S422" i="23"/>
  <c r="S421" i="23"/>
  <c r="S420" i="23"/>
  <c r="S419" i="23"/>
  <c r="S418" i="23"/>
  <c r="S417" i="23"/>
  <c r="S416" i="23"/>
  <c r="S415" i="23"/>
  <c r="S414" i="23"/>
  <c r="S413" i="23"/>
  <c r="S412" i="23"/>
  <c r="S411" i="23"/>
  <c r="S410" i="23"/>
  <c r="S409" i="23"/>
  <c r="S408" i="23"/>
  <c r="S407" i="23"/>
  <c r="S406" i="23"/>
  <c r="S405" i="23"/>
  <c r="S404" i="23"/>
  <c r="S403" i="23"/>
  <c r="S402" i="23"/>
  <c r="S401" i="23"/>
  <c r="S400" i="23"/>
  <c r="S399" i="23"/>
  <c r="S398" i="23"/>
  <c r="S397" i="23"/>
  <c r="S396" i="23"/>
  <c r="S395" i="23"/>
  <c r="S394" i="23"/>
  <c r="S393" i="23"/>
  <c r="S392" i="23"/>
  <c r="S391" i="23"/>
  <c r="S390" i="23"/>
  <c r="S389" i="23"/>
  <c r="S388" i="23"/>
  <c r="S387" i="23"/>
  <c r="S386" i="23"/>
  <c r="S385" i="23"/>
  <c r="S384" i="23"/>
  <c r="S383" i="23"/>
  <c r="S382" i="23"/>
  <c r="S381" i="23"/>
  <c r="S380" i="23"/>
  <c r="S379" i="23"/>
  <c r="S378" i="23"/>
  <c r="S377" i="23"/>
  <c r="S376" i="23"/>
  <c r="S375" i="23"/>
  <c r="S374" i="23"/>
  <c r="S373" i="23"/>
  <c r="S372" i="23"/>
  <c r="S371" i="23"/>
  <c r="S370" i="23"/>
  <c r="S369" i="23"/>
  <c r="S368" i="23"/>
  <c r="S367" i="23"/>
  <c r="S366" i="23"/>
  <c r="S365" i="23"/>
  <c r="S364" i="23"/>
  <c r="S363" i="23"/>
  <c r="S362" i="23"/>
  <c r="S361" i="23"/>
  <c r="S360" i="23"/>
  <c r="S359" i="23"/>
  <c r="S358" i="23"/>
  <c r="S357" i="23"/>
  <c r="S356" i="23"/>
  <c r="S355" i="23"/>
  <c r="S354" i="23"/>
  <c r="S353" i="23"/>
  <c r="S352" i="23"/>
  <c r="S351" i="23"/>
  <c r="S350" i="23"/>
  <c r="S349" i="23"/>
  <c r="S348" i="23"/>
  <c r="S347" i="23"/>
  <c r="S346" i="23"/>
  <c r="S345" i="23"/>
  <c r="S344" i="23"/>
  <c r="S343" i="23"/>
  <c r="S342" i="23"/>
  <c r="S341" i="23"/>
  <c r="S340" i="23"/>
  <c r="S339" i="23"/>
  <c r="S338" i="23"/>
  <c r="S337" i="23"/>
  <c r="S336" i="23"/>
  <c r="S335" i="23"/>
  <c r="S334" i="23"/>
  <c r="S333" i="23"/>
  <c r="S332" i="23"/>
  <c r="S331" i="23"/>
  <c r="S330" i="23"/>
  <c r="S329" i="23"/>
  <c r="S328" i="23"/>
  <c r="S327" i="23"/>
  <c r="S326" i="23"/>
  <c r="S325" i="23"/>
  <c r="S324" i="23"/>
  <c r="S323" i="23"/>
  <c r="S322" i="23"/>
  <c r="S321" i="23"/>
  <c r="S320" i="23"/>
  <c r="S319" i="23"/>
  <c r="S318" i="23"/>
  <c r="S317" i="23"/>
  <c r="S316" i="23"/>
  <c r="S315" i="23"/>
  <c r="S314" i="23"/>
  <c r="S313" i="23"/>
  <c r="S312" i="23"/>
  <c r="S311" i="23"/>
  <c r="S310" i="23"/>
  <c r="S309" i="23"/>
  <c r="S308" i="23"/>
  <c r="S307" i="23"/>
  <c r="S306" i="23"/>
  <c r="S305" i="23"/>
  <c r="S304" i="23"/>
  <c r="S303" i="23"/>
  <c r="S302" i="23"/>
  <c r="S301" i="23"/>
  <c r="S300" i="23"/>
  <c r="S299" i="23"/>
  <c r="S298" i="23"/>
  <c r="S297" i="23"/>
  <c r="S296" i="23"/>
  <c r="S295" i="23"/>
  <c r="S294" i="23"/>
  <c r="S293" i="23"/>
  <c r="S292" i="23"/>
  <c r="S291" i="23"/>
  <c r="S290" i="23"/>
  <c r="S289" i="23"/>
  <c r="S288" i="23"/>
  <c r="S287" i="23"/>
  <c r="S286" i="23"/>
  <c r="S285" i="23"/>
  <c r="S284" i="23"/>
  <c r="S283" i="23"/>
  <c r="S282" i="23"/>
  <c r="S281" i="23"/>
  <c r="S280" i="23"/>
  <c r="S279" i="23"/>
  <c r="S278" i="23"/>
  <c r="S277" i="23"/>
  <c r="S276" i="23"/>
  <c r="S275" i="23"/>
  <c r="S274" i="23"/>
  <c r="S273" i="23"/>
  <c r="S272" i="23"/>
  <c r="S271" i="23"/>
  <c r="S270" i="23"/>
  <c r="S269" i="23"/>
  <c r="S268" i="23"/>
  <c r="S267" i="23"/>
  <c r="S266" i="23"/>
  <c r="S265" i="23"/>
  <c r="S264" i="23"/>
  <c r="S263" i="23"/>
  <c r="S262" i="23"/>
  <c r="S261" i="23"/>
  <c r="S260" i="23"/>
  <c r="S259" i="23"/>
  <c r="S258" i="23"/>
  <c r="S257" i="23"/>
  <c r="S256" i="23"/>
  <c r="S255" i="23"/>
  <c r="S254" i="23"/>
  <c r="S253" i="23"/>
  <c r="S252" i="23"/>
  <c r="S251" i="23"/>
  <c r="S250" i="23"/>
  <c r="S249" i="23"/>
  <c r="S248" i="23"/>
  <c r="S247" i="23"/>
  <c r="S246" i="23"/>
  <c r="S245" i="23"/>
  <c r="S244" i="23"/>
  <c r="S243" i="23"/>
  <c r="S242" i="23"/>
  <c r="S241" i="23"/>
  <c r="S240" i="23"/>
  <c r="S239" i="23"/>
  <c r="S238" i="23"/>
  <c r="S237" i="23"/>
  <c r="S236" i="23"/>
  <c r="S235" i="23"/>
  <c r="S234" i="23"/>
  <c r="S233" i="23"/>
  <c r="S232" i="23"/>
  <c r="S231" i="23"/>
  <c r="S230" i="23"/>
  <c r="S229" i="23"/>
  <c r="S228" i="23"/>
  <c r="S227" i="23"/>
  <c r="S226" i="23"/>
  <c r="S225" i="23"/>
  <c r="S224" i="23"/>
  <c r="S223" i="23"/>
  <c r="S222" i="23"/>
  <c r="S221" i="23"/>
  <c r="S220" i="23"/>
  <c r="S219" i="23"/>
  <c r="S218" i="23"/>
  <c r="S217" i="23"/>
  <c r="S216" i="23"/>
  <c r="S215" i="23"/>
  <c r="S214" i="23"/>
  <c r="S213" i="23"/>
  <c r="S212" i="23"/>
  <c r="S211" i="23"/>
  <c r="S210" i="23"/>
  <c r="S209" i="23"/>
  <c r="S208" i="23"/>
  <c r="S207" i="23"/>
  <c r="S206" i="23"/>
  <c r="S205" i="23"/>
  <c r="S204" i="23"/>
  <c r="S203" i="23"/>
  <c r="S202" i="23"/>
  <c r="S201" i="23"/>
  <c r="S200" i="23"/>
  <c r="S199" i="23"/>
  <c r="S198" i="23"/>
  <c r="S197" i="23"/>
  <c r="S196" i="23"/>
  <c r="S195" i="23"/>
  <c r="S194" i="23"/>
  <c r="S193" i="23"/>
  <c r="S192" i="23"/>
  <c r="S191" i="23"/>
  <c r="S190" i="23"/>
  <c r="S189" i="23"/>
  <c r="S188" i="23"/>
  <c r="S187" i="23"/>
  <c r="S186" i="23"/>
  <c r="S185" i="23"/>
  <c r="S184" i="23"/>
  <c r="S183" i="23"/>
  <c r="S182" i="23"/>
  <c r="S181" i="23"/>
  <c r="S180" i="23"/>
  <c r="S179" i="23"/>
  <c r="S178" i="23"/>
  <c r="S177" i="23"/>
  <c r="S176" i="23"/>
  <c r="S175" i="23"/>
  <c r="S174" i="23"/>
  <c r="S173" i="23"/>
  <c r="S172" i="23"/>
  <c r="S171" i="23"/>
  <c r="S170" i="23"/>
  <c r="S169" i="23"/>
  <c r="S168" i="23"/>
  <c r="S167" i="23"/>
  <c r="S166" i="23"/>
  <c r="S165" i="23"/>
  <c r="S164" i="23"/>
  <c r="S163" i="23"/>
  <c r="S162" i="23"/>
  <c r="S161" i="23"/>
  <c r="S160" i="23"/>
  <c r="S159" i="23"/>
  <c r="S158" i="23"/>
  <c r="S157" i="23"/>
  <c r="S156" i="23"/>
  <c r="S155" i="23"/>
  <c r="S154" i="23"/>
  <c r="S153" i="23"/>
  <c r="S152" i="23"/>
  <c r="S151" i="23"/>
  <c r="S150" i="23"/>
  <c r="S149" i="23"/>
  <c r="S148" i="23"/>
  <c r="S147" i="23"/>
  <c r="S146" i="23"/>
  <c r="S145" i="23"/>
  <c r="S144" i="23"/>
  <c r="S143" i="23"/>
  <c r="S142" i="23"/>
  <c r="S141" i="23"/>
  <c r="S140" i="23"/>
  <c r="S139" i="23"/>
  <c r="S138" i="23"/>
  <c r="S137" i="23"/>
  <c r="S136" i="23"/>
  <c r="S135" i="23"/>
  <c r="S134" i="23"/>
  <c r="S133" i="23"/>
  <c r="S132" i="23"/>
  <c r="S131" i="23"/>
  <c r="S130" i="23"/>
  <c r="S129" i="23"/>
  <c r="S128" i="23"/>
  <c r="S127" i="23"/>
  <c r="S126" i="23"/>
  <c r="S125" i="23"/>
  <c r="S124" i="23"/>
  <c r="S123" i="23"/>
  <c r="S122" i="23"/>
  <c r="S121" i="23"/>
  <c r="S120" i="23"/>
  <c r="S119" i="23"/>
  <c r="S118" i="23"/>
  <c r="S117" i="23"/>
  <c r="S116" i="23"/>
  <c r="S115" i="23"/>
  <c r="S114" i="23"/>
  <c r="S113" i="23"/>
  <c r="S112" i="23"/>
  <c r="S111" i="23"/>
  <c r="S110" i="23"/>
  <c r="S109" i="23"/>
  <c r="S108" i="23"/>
  <c r="S107" i="23"/>
  <c r="S106" i="23"/>
  <c r="S105" i="23"/>
  <c r="S104" i="23"/>
  <c r="S103" i="23"/>
  <c r="S102" i="23"/>
  <c r="S101" i="23"/>
  <c r="S100" i="23"/>
  <c r="S99" i="23"/>
  <c r="S98" i="23"/>
  <c r="S97" i="23"/>
  <c r="S96" i="23"/>
  <c r="S95" i="23"/>
  <c r="S94" i="23"/>
  <c r="S93" i="23"/>
  <c r="S92" i="23"/>
  <c r="S91" i="23"/>
  <c r="S90" i="23"/>
  <c r="S89" i="23"/>
  <c r="S88" i="23"/>
  <c r="S87" i="23"/>
  <c r="S86" i="23"/>
  <c r="S85" i="23"/>
  <c r="S84" i="23"/>
  <c r="S83" i="23"/>
  <c r="S82" i="23"/>
  <c r="S81" i="23"/>
  <c r="S80" i="23"/>
  <c r="S79" i="23"/>
  <c r="S78" i="23"/>
  <c r="S77" i="23"/>
  <c r="S76" i="23"/>
  <c r="S75" i="23"/>
  <c r="S74" i="23"/>
  <c r="S73" i="23"/>
  <c r="S72" i="23"/>
  <c r="S71" i="23"/>
  <c r="S70" i="23"/>
  <c r="S69" i="23"/>
  <c r="S68" i="23"/>
  <c r="S67" i="23"/>
  <c r="S66" i="23"/>
  <c r="S65" i="23"/>
  <c r="S64" i="23"/>
  <c r="S63" i="23"/>
  <c r="S62" i="23"/>
  <c r="S61" i="23"/>
  <c r="S60" i="23"/>
  <c r="S59" i="23"/>
  <c r="S58" i="23"/>
  <c r="S57" i="23"/>
  <c r="S56" i="23"/>
  <c r="S55" i="23"/>
  <c r="S54" i="23"/>
  <c r="S53" i="23"/>
  <c r="S52" i="23"/>
  <c r="S51" i="23"/>
  <c r="S50" i="23"/>
  <c r="S49" i="23"/>
  <c r="S48" i="23"/>
  <c r="S47" i="23"/>
  <c r="S46" i="23"/>
  <c r="S45" i="23"/>
  <c r="S44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5" i="23"/>
  <c r="S4" i="23"/>
  <c r="S3" i="23"/>
  <c r="S2" i="23"/>
  <c r="S1028" i="23"/>
  <c r="S1032" i="23"/>
  <c r="S1036" i="23"/>
  <c r="S1068" i="23"/>
  <c r="S1076" i="23"/>
  <c r="S1022" i="23"/>
  <c r="S1026" i="23"/>
  <c r="S1030" i="23"/>
  <c r="S1034" i="23"/>
  <c r="S1038" i="23"/>
  <c r="S1066" i="23"/>
  <c r="S1070" i="23"/>
  <c r="S1074" i="23"/>
  <c r="S1078" i="23"/>
  <c r="S1082" i="23"/>
  <c r="S657" i="23"/>
  <c r="S697" i="23"/>
  <c r="J170" i="24"/>
  <c r="J171" i="24"/>
  <c r="J172" i="24"/>
  <c r="J173" i="24"/>
  <c r="J174" i="24"/>
  <c r="J175" i="24"/>
  <c r="J176" i="24"/>
  <c r="J177" i="24"/>
  <c r="J178" i="24"/>
  <c r="J179" i="24"/>
  <c r="J180" i="24"/>
  <c r="J181" i="24"/>
  <c r="J158" i="24"/>
  <c r="J159" i="24"/>
  <c r="J160" i="24"/>
  <c r="J161" i="24"/>
  <c r="J162" i="24"/>
  <c r="J163" i="24"/>
  <c r="J164" i="24"/>
  <c r="J165" i="24"/>
  <c r="J166" i="24"/>
  <c r="J167" i="24"/>
  <c r="J168" i="24"/>
  <c r="J169" i="24"/>
  <c r="J157" i="24"/>
  <c r="AM40" i="24"/>
  <c r="AV40" i="24"/>
  <c r="AU40" i="24"/>
  <c r="AT40" i="24"/>
  <c r="AS40" i="24"/>
  <c r="AR40" i="24"/>
  <c r="AQ40" i="24"/>
  <c r="AP40" i="24"/>
  <c r="AO40" i="24"/>
  <c r="AN40" i="24"/>
  <c r="AV39" i="24"/>
  <c r="AU39" i="24"/>
  <c r="AT39" i="24"/>
  <c r="AS39" i="24"/>
  <c r="AR39" i="24"/>
  <c r="AQ39" i="24"/>
  <c r="AP39" i="24"/>
  <c r="AO39" i="24"/>
  <c r="AN39" i="24"/>
  <c r="AM39" i="24"/>
  <c r="AV38" i="24"/>
  <c r="AU38" i="24"/>
  <c r="AT38" i="24"/>
  <c r="AS38" i="24"/>
  <c r="AR38" i="24"/>
  <c r="AQ38" i="24"/>
  <c r="AP38" i="24"/>
  <c r="AO38" i="24"/>
  <c r="AN38" i="24"/>
  <c r="AM38" i="24"/>
  <c r="AV37" i="24"/>
  <c r="AU37" i="24"/>
  <c r="AT37" i="24"/>
  <c r="AS37" i="24"/>
  <c r="AR37" i="24"/>
  <c r="AQ37" i="24"/>
  <c r="AP37" i="24"/>
  <c r="AO37" i="24"/>
  <c r="AN37" i="24"/>
  <c r="AM37" i="24"/>
  <c r="AV36" i="24"/>
  <c r="AU36" i="24"/>
  <c r="AT36" i="24"/>
  <c r="AS36" i="24"/>
  <c r="AR36" i="24"/>
  <c r="AQ36" i="24"/>
  <c r="AP36" i="24"/>
  <c r="AO36" i="24"/>
  <c r="AN36" i="24"/>
  <c r="AM36" i="24"/>
  <c r="AV35" i="24"/>
  <c r="AU35" i="24"/>
  <c r="AT35" i="24"/>
  <c r="AS35" i="24"/>
  <c r="AR35" i="24"/>
  <c r="AQ35" i="24"/>
  <c r="AP35" i="24"/>
  <c r="AO35" i="24"/>
  <c r="AN35" i="24"/>
  <c r="AM35" i="24"/>
  <c r="AX42" i="24"/>
  <c r="AY42" i="24"/>
  <c r="AZ42" i="24"/>
  <c r="BA42" i="24"/>
  <c r="AS34" i="24"/>
  <c r="AT34" i="24"/>
  <c r="AN34" i="24"/>
  <c r="AO34" i="24"/>
  <c r="AC42" i="24"/>
  <c r="AD42" i="24"/>
  <c r="AE42" i="24"/>
  <c r="AF42" i="24"/>
  <c r="AG42" i="24"/>
  <c r="N42" i="24"/>
  <c r="R42" i="24"/>
  <c r="O42" i="24"/>
  <c r="P42" i="24"/>
  <c r="Q42" i="24"/>
  <c r="W25" i="24"/>
  <c r="AQ25" i="24"/>
  <c r="V25" i="24"/>
  <c r="AP25" i="24"/>
  <c r="U25" i="24"/>
  <c r="AO25" i="24"/>
  <c r="T25" i="24"/>
  <c r="AN25" i="24"/>
  <c r="S25" i="24"/>
  <c r="AM25" i="24"/>
  <c r="R25" i="24"/>
  <c r="AL25" i="24"/>
  <c r="Q25" i="24"/>
  <c r="AK25" i="24"/>
  <c r="P25" i="24"/>
  <c r="AJ25" i="24"/>
  <c r="O25" i="24"/>
  <c r="AI25" i="24"/>
  <c r="N25" i="24"/>
  <c r="AH25" i="24"/>
  <c r="C25" i="24"/>
  <c r="W24" i="24"/>
  <c r="AQ24" i="24"/>
  <c r="V24" i="24"/>
  <c r="AP24" i="24"/>
  <c r="U24" i="24"/>
  <c r="AO24" i="24"/>
  <c r="T24" i="24"/>
  <c r="AN24" i="24"/>
  <c r="S24" i="24"/>
  <c r="AM24" i="24"/>
  <c r="R24" i="24"/>
  <c r="AL24" i="24"/>
  <c r="Q24" i="24"/>
  <c r="AK24" i="24"/>
  <c r="P24" i="24"/>
  <c r="AJ24" i="24"/>
  <c r="O24" i="24"/>
  <c r="AI24" i="24"/>
  <c r="N24" i="24"/>
  <c r="AH24" i="24"/>
  <c r="C24" i="24"/>
  <c r="W23" i="24"/>
  <c r="AQ23" i="24"/>
  <c r="V23" i="24"/>
  <c r="AP23" i="24"/>
  <c r="U23" i="24"/>
  <c r="AO23" i="24"/>
  <c r="T23" i="24"/>
  <c r="AN23" i="24"/>
  <c r="S23" i="24"/>
  <c r="AM23" i="24"/>
  <c r="R23" i="24"/>
  <c r="AL23" i="24"/>
  <c r="Q23" i="24"/>
  <c r="AK23" i="24"/>
  <c r="P23" i="24"/>
  <c r="AJ23" i="24"/>
  <c r="O23" i="24"/>
  <c r="AI23" i="24"/>
  <c r="N23" i="24"/>
  <c r="AH23" i="24"/>
  <c r="C23" i="24"/>
  <c r="W22" i="24"/>
  <c r="AQ22" i="24"/>
  <c r="V22" i="24"/>
  <c r="AP22" i="24"/>
  <c r="U22" i="24"/>
  <c r="AO22" i="24"/>
  <c r="T22" i="24"/>
  <c r="AN22" i="24"/>
  <c r="S22" i="24"/>
  <c r="AM22" i="24"/>
  <c r="R22" i="24"/>
  <c r="AL22" i="24"/>
  <c r="Q22" i="24"/>
  <c r="AK22" i="24"/>
  <c r="P22" i="24"/>
  <c r="AJ22" i="24"/>
  <c r="O22" i="24"/>
  <c r="AI22" i="24"/>
  <c r="N22" i="24"/>
  <c r="AH22" i="24"/>
  <c r="C22" i="24"/>
  <c r="W21" i="24"/>
  <c r="AQ21" i="24"/>
  <c r="V21" i="24"/>
  <c r="AP21" i="24"/>
  <c r="U21" i="24"/>
  <c r="AO21" i="24"/>
  <c r="T21" i="24"/>
  <c r="AN21" i="24"/>
  <c r="S21" i="24"/>
  <c r="AM21" i="24"/>
  <c r="R21" i="24"/>
  <c r="AL21" i="24"/>
  <c r="Q21" i="24"/>
  <c r="AK21" i="24"/>
  <c r="P21" i="24"/>
  <c r="AJ21" i="24"/>
  <c r="O21" i="24"/>
  <c r="AI21" i="24"/>
  <c r="N21" i="24"/>
  <c r="AH21" i="24"/>
  <c r="C21" i="24"/>
  <c r="W20" i="24"/>
  <c r="AQ20" i="24"/>
  <c r="V20" i="24"/>
  <c r="AP20" i="24"/>
  <c r="U20" i="24"/>
  <c r="AO20" i="24"/>
  <c r="T20" i="24"/>
  <c r="AN20" i="24"/>
  <c r="S20" i="24"/>
  <c r="AM20" i="24"/>
  <c r="R20" i="24"/>
  <c r="AL20" i="24"/>
  <c r="Q20" i="24"/>
  <c r="AK20" i="24"/>
  <c r="P20" i="24"/>
  <c r="AJ20" i="24"/>
  <c r="O20" i="24"/>
  <c r="AI20" i="24"/>
  <c r="N20" i="24"/>
  <c r="AH20" i="24"/>
  <c r="C20" i="24"/>
  <c r="W19" i="24"/>
  <c r="AQ19" i="24"/>
  <c r="V19" i="24"/>
  <c r="AP19" i="24"/>
  <c r="U19" i="24"/>
  <c r="AO19" i="24"/>
  <c r="T19" i="24"/>
  <c r="AN19" i="24"/>
  <c r="S19" i="24"/>
  <c r="AM19" i="24"/>
  <c r="R19" i="24"/>
  <c r="AL19" i="24"/>
  <c r="Q19" i="24"/>
  <c r="AK19" i="24"/>
  <c r="P19" i="24"/>
  <c r="AJ19" i="24"/>
  <c r="O19" i="24"/>
  <c r="AI19" i="24"/>
  <c r="N19" i="24"/>
  <c r="AH19" i="24"/>
  <c r="C19" i="24"/>
  <c r="W18" i="24"/>
  <c r="AQ18" i="24"/>
  <c r="V18" i="24"/>
  <c r="AP18" i="24"/>
  <c r="U18" i="24"/>
  <c r="AO18" i="24"/>
  <c r="T18" i="24"/>
  <c r="AN18" i="24"/>
  <c r="S18" i="24"/>
  <c r="AM18" i="24"/>
  <c r="R18" i="24"/>
  <c r="AL18" i="24"/>
  <c r="Q18" i="24"/>
  <c r="AK18" i="24"/>
  <c r="P18" i="24"/>
  <c r="AJ18" i="24"/>
  <c r="O18" i="24"/>
  <c r="AI18" i="24"/>
  <c r="C18" i="24"/>
  <c r="W17" i="24"/>
  <c r="AQ17" i="24"/>
  <c r="V17" i="24"/>
  <c r="AP17" i="24"/>
  <c r="U17" i="24"/>
  <c r="AO17" i="24"/>
  <c r="T17" i="24"/>
  <c r="AN17" i="24"/>
  <c r="S17" i="24"/>
  <c r="AM17" i="24"/>
  <c r="R17" i="24"/>
  <c r="AL17" i="24"/>
  <c r="Q17" i="24"/>
  <c r="AK17" i="24"/>
  <c r="P17" i="24"/>
  <c r="AJ17" i="24"/>
  <c r="O17" i="24"/>
  <c r="AI17" i="24"/>
  <c r="N17" i="24"/>
  <c r="AH17" i="24"/>
  <c r="C17" i="24"/>
  <c r="W16" i="24"/>
  <c r="AQ16" i="24"/>
  <c r="V16" i="24"/>
  <c r="AP16" i="24"/>
  <c r="U16" i="24"/>
  <c r="AO16" i="24"/>
  <c r="T16" i="24"/>
  <c r="AN16" i="24"/>
  <c r="S16" i="24"/>
  <c r="AM16" i="24"/>
  <c r="R16" i="24"/>
  <c r="AL16" i="24"/>
  <c r="Q16" i="24"/>
  <c r="AK16" i="24"/>
  <c r="P16" i="24"/>
  <c r="AJ16" i="24"/>
  <c r="O16" i="24"/>
  <c r="AI16" i="24"/>
  <c r="N16" i="24"/>
  <c r="AH16" i="24"/>
  <c r="C16" i="24"/>
  <c r="W15" i="24"/>
  <c r="AQ15" i="24"/>
  <c r="V15" i="24"/>
  <c r="AP15" i="24"/>
  <c r="U15" i="24"/>
  <c r="AO15" i="24"/>
  <c r="T15" i="24"/>
  <c r="AN15" i="24"/>
  <c r="S15" i="24"/>
  <c r="AM15" i="24"/>
  <c r="R15" i="24"/>
  <c r="AL15" i="24"/>
  <c r="Q15" i="24"/>
  <c r="AK15" i="24"/>
  <c r="P15" i="24"/>
  <c r="AJ15" i="24"/>
  <c r="O15" i="24"/>
  <c r="AI15" i="24"/>
  <c r="N15" i="24"/>
  <c r="AH15" i="24"/>
  <c r="C15" i="24"/>
  <c r="W14" i="24"/>
  <c r="AQ14" i="24"/>
  <c r="V14" i="24"/>
  <c r="AP14" i="24"/>
  <c r="U14" i="24"/>
  <c r="AO14" i="24"/>
  <c r="T14" i="24"/>
  <c r="AN14" i="24"/>
  <c r="S14" i="24"/>
  <c r="AM14" i="24"/>
  <c r="R14" i="24"/>
  <c r="AL14" i="24"/>
  <c r="Q14" i="24"/>
  <c r="AK14" i="24"/>
  <c r="P14" i="24"/>
  <c r="AJ14" i="24"/>
  <c r="O14" i="24"/>
  <c r="AI14" i="24"/>
  <c r="N14" i="24"/>
  <c r="AH14" i="24"/>
  <c r="C14" i="24"/>
  <c r="W13" i="24"/>
  <c r="AQ13" i="24"/>
  <c r="V13" i="24"/>
  <c r="AP13" i="24"/>
  <c r="U13" i="24"/>
  <c r="AO13" i="24"/>
  <c r="T13" i="24"/>
  <c r="AN13" i="24"/>
  <c r="S13" i="24"/>
  <c r="AM13" i="24"/>
  <c r="R13" i="24"/>
  <c r="AL13" i="24"/>
  <c r="Q13" i="24"/>
  <c r="AK13" i="24"/>
  <c r="P13" i="24"/>
  <c r="AJ13" i="24"/>
  <c r="O13" i="24"/>
  <c r="AI13" i="24"/>
  <c r="N13" i="24"/>
  <c r="AH13" i="24"/>
  <c r="C13" i="24"/>
  <c r="W12" i="24"/>
  <c r="AQ12" i="24"/>
  <c r="V12" i="24"/>
  <c r="AP12" i="24"/>
  <c r="U12" i="24"/>
  <c r="AO12" i="24"/>
  <c r="T12" i="24"/>
  <c r="AN12" i="24"/>
  <c r="S12" i="24"/>
  <c r="AM12" i="24"/>
  <c r="R12" i="24"/>
  <c r="AL12" i="24"/>
  <c r="Q12" i="24"/>
  <c r="AK12" i="24"/>
  <c r="P12" i="24"/>
  <c r="AJ12" i="24"/>
  <c r="O12" i="24"/>
  <c r="AI12" i="24"/>
  <c r="N12" i="24"/>
  <c r="AH12" i="24"/>
  <c r="C12" i="24"/>
  <c r="W11" i="24"/>
  <c r="AQ11" i="24"/>
  <c r="V11" i="24"/>
  <c r="AP11" i="24"/>
  <c r="U11" i="24"/>
  <c r="AO11" i="24"/>
  <c r="T11" i="24"/>
  <c r="AN11" i="24"/>
  <c r="S11" i="24"/>
  <c r="AM11" i="24"/>
  <c r="R11" i="24"/>
  <c r="AL11" i="24"/>
  <c r="Q11" i="24"/>
  <c r="AK11" i="24"/>
  <c r="P11" i="24"/>
  <c r="AJ11" i="24"/>
  <c r="AI11" i="24"/>
  <c r="N11" i="24"/>
  <c r="AH11" i="24"/>
  <c r="C11" i="24"/>
  <c r="BD36" i="24"/>
  <c r="BD37" i="24"/>
  <c r="BF39" i="24"/>
  <c r="BC40" i="24"/>
  <c r="BE35" i="24"/>
  <c r="BF36" i="24"/>
  <c r="BC37" i="24"/>
  <c r="BB37" i="24"/>
  <c r="BF38" i="24"/>
  <c r="BC36" i="24"/>
  <c r="BD38" i="24"/>
  <c r="BC39" i="24"/>
  <c r="BD40" i="24"/>
  <c r="AI36" i="24"/>
  <c r="AH39" i="24"/>
  <c r="BB36" i="24"/>
  <c r="AH38" i="24"/>
  <c r="AI39" i="24"/>
  <c r="K42" i="24"/>
  <c r="AH37" i="24"/>
  <c r="AI38" i="24"/>
  <c r="BB39" i="24"/>
  <c r="AI40" i="24"/>
  <c r="D42" i="24"/>
  <c r="BC35" i="24"/>
  <c r="AH36" i="24"/>
  <c r="AI37" i="24"/>
  <c r="BF37" i="24"/>
  <c r="BC38" i="24"/>
  <c r="BB38" i="24"/>
  <c r="BD39" i="24"/>
  <c r="AH40" i="24"/>
  <c r="BE40" i="24"/>
  <c r="AL36" i="24"/>
  <c r="AL37" i="24"/>
  <c r="AL38" i="24"/>
  <c r="AL39" i="24"/>
  <c r="AL40" i="24"/>
  <c r="AK35" i="24"/>
  <c r="BB35" i="24"/>
  <c r="BF35" i="24"/>
  <c r="BE36" i="24"/>
  <c r="BE37" i="24"/>
  <c r="BE38" i="24"/>
  <c r="BE39" i="24"/>
  <c r="AH35" i="24"/>
  <c r="AL35" i="24"/>
  <c r="AK39" i="24"/>
  <c r="AK40" i="24"/>
  <c r="BB40" i="24"/>
  <c r="BF40" i="24"/>
  <c r="E42" i="24"/>
  <c r="AK36" i="24"/>
  <c r="AJ36" i="24"/>
  <c r="AK37" i="24"/>
  <c r="AJ37" i="24"/>
  <c r="AK38" i="24"/>
  <c r="AJ38" i="24"/>
  <c r="AJ39" i="24"/>
  <c r="AJ40" i="24"/>
  <c r="AI35" i="24"/>
  <c r="BD35" i="24"/>
  <c r="AJ35" i="24"/>
  <c r="J42" i="24"/>
  <c r="M42" i="24"/>
  <c r="AN42" i="24"/>
  <c r="BD34" i="24"/>
  <c r="L42" i="24"/>
  <c r="AS42" i="24"/>
  <c r="BC34" i="24"/>
  <c r="AO42" i="24"/>
  <c r="AT42" i="24"/>
  <c r="AB42" i="24"/>
  <c r="Y42" i="24"/>
  <c r="D92" i="24"/>
  <c r="Z42" i="24"/>
  <c r="E92" i="24"/>
  <c r="F42" i="24"/>
  <c r="AA42" i="24"/>
  <c r="G42" i="24"/>
  <c r="H42" i="24"/>
  <c r="BD42" i="24"/>
  <c r="BC42" i="24"/>
  <c r="AJ34" i="24"/>
  <c r="AJ42" i="24"/>
  <c r="E71" i="24"/>
  <c r="AI34" i="24"/>
  <c r="AI42" i="24"/>
  <c r="D71" i="24"/>
  <c r="W10" i="24"/>
  <c r="AQ10" i="24"/>
  <c r="V10" i="24"/>
  <c r="AP10" i="24"/>
  <c r="U10" i="24"/>
  <c r="AO10" i="24"/>
  <c r="T10" i="24"/>
  <c r="AN10" i="24"/>
  <c r="AM10" i="24"/>
  <c r="R10" i="24"/>
  <c r="AL10" i="24"/>
  <c r="Q10" i="24"/>
  <c r="AK10" i="24"/>
  <c r="P10" i="24"/>
  <c r="AJ10" i="24"/>
  <c r="O10" i="24"/>
  <c r="AI10" i="24"/>
  <c r="N10" i="24"/>
  <c r="AH10" i="24"/>
  <c r="S27" i="24"/>
  <c r="AJ27" i="24"/>
  <c r="E89" i="24"/>
  <c r="P27" i="24"/>
  <c r="AQ27" i="24"/>
  <c r="W27" i="24"/>
  <c r="AK27" i="24"/>
  <c r="Q27" i="24"/>
  <c r="AO27" i="24"/>
  <c r="E90" i="24"/>
  <c r="U27" i="24"/>
  <c r="AN27" i="24"/>
  <c r="D90" i="24"/>
  <c r="T27" i="24"/>
  <c r="N27" i="24"/>
  <c r="AL27" i="24"/>
  <c r="R27" i="24"/>
  <c r="AI27" i="24"/>
  <c r="D89" i="24"/>
  <c r="O27" i="24"/>
  <c r="AP27" i="24"/>
  <c r="V27" i="24"/>
  <c r="C8" i="26"/>
  <c r="AU34" i="24"/>
  <c r="AV34" i="24"/>
  <c r="AR34" i="24"/>
  <c r="AP34" i="24"/>
  <c r="AQ34" i="24"/>
  <c r="AM34" i="24"/>
  <c r="I42" i="24"/>
  <c r="C10" i="24"/>
  <c r="AV42" i="24"/>
  <c r="J156" i="24"/>
  <c r="J155" i="24"/>
  <c r="J154" i="24"/>
  <c r="J153" i="24"/>
  <c r="J152" i="24"/>
  <c r="J151" i="24"/>
  <c r="J150" i="24"/>
  <c r="J149" i="24"/>
  <c r="J148" i="24"/>
  <c r="J147" i="24"/>
  <c r="J146" i="24"/>
  <c r="J145" i="24"/>
  <c r="J144" i="24"/>
  <c r="J143" i="24"/>
  <c r="J142" i="24"/>
  <c r="J141" i="24"/>
  <c r="J140" i="24"/>
  <c r="J139" i="24"/>
  <c r="J138" i="24"/>
  <c r="J137" i="24"/>
  <c r="J136" i="24"/>
  <c r="J135" i="24"/>
  <c r="J134" i="24"/>
  <c r="J133" i="24"/>
  <c r="J132" i="24"/>
  <c r="J131" i="24"/>
  <c r="J130" i="24"/>
  <c r="J129" i="24"/>
  <c r="J128" i="24"/>
  <c r="J127" i="24"/>
  <c r="J126" i="24"/>
  <c r="J125" i="24"/>
  <c r="J124" i="24"/>
  <c r="J123" i="24"/>
  <c r="K121" i="24"/>
  <c r="H120" i="24"/>
  <c r="K119" i="24"/>
  <c r="M107" i="24"/>
  <c r="N111" i="24"/>
  <c r="M101" i="24"/>
  <c r="AW42" i="24"/>
  <c r="BF34" i="24"/>
  <c r="AR42" i="24"/>
  <c r="K143" i="24"/>
  <c r="K122" i="24"/>
  <c r="M125" i="24"/>
  <c r="M157" i="24"/>
  <c r="M170" i="24"/>
  <c r="M172" i="24"/>
  <c r="M174" i="24"/>
  <c r="M176" i="24"/>
  <c r="M178" i="24"/>
  <c r="M180" i="24"/>
  <c r="M158" i="24"/>
  <c r="M160" i="24"/>
  <c r="M162" i="24"/>
  <c r="M164" i="24"/>
  <c r="M166" i="24"/>
  <c r="M168" i="24"/>
  <c r="M171" i="24"/>
  <c r="M173" i="24"/>
  <c r="M175" i="24"/>
  <c r="M177" i="24"/>
  <c r="M179" i="24"/>
  <c r="M181" i="24"/>
  <c r="M159" i="24"/>
  <c r="M161" i="24"/>
  <c r="M163" i="24"/>
  <c r="M165" i="24"/>
  <c r="M167" i="24"/>
  <c r="M169" i="24"/>
  <c r="BF42" i="24"/>
  <c r="X42" i="24"/>
  <c r="M132" i="24"/>
  <c r="M124" i="24"/>
  <c r="M131" i="24"/>
  <c r="M127" i="24"/>
  <c r="M123" i="24"/>
  <c r="M122" i="24"/>
  <c r="M130" i="24"/>
  <c r="M126" i="24"/>
  <c r="M128" i="24"/>
  <c r="M133" i="24"/>
  <c r="M129" i="24"/>
  <c r="F90" i="24"/>
  <c r="F89" i="24"/>
  <c r="G90" i="24"/>
  <c r="N105" i="24"/>
  <c r="G89" i="24"/>
  <c r="F92" i="24"/>
  <c r="AM42" i="24"/>
  <c r="BB34" i="24"/>
  <c r="BB42" i="24"/>
  <c r="AU42" i="24"/>
  <c r="I92" i="24"/>
  <c r="G92" i="24"/>
  <c r="AQ42" i="24"/>
  <c r="AP42" i="24"/>
  <c r="BE34" i="24"/>
  <c r="I91" i="24"/>
  <c r="C92" i="24"/>
  <c r="H92" i="24"/>
  <c r="BE42" i="24"/>
  <c r="AH34" i="24"/>
  <c r="AH42" i="24"/>
  <c r="C71" i="24"/>
  <c r="AL34" i="24"/>
  <c r="AL42" i="24"/>
  <c r="G71" i="24"/>
  <c r="AK34" i="24"/>
  <c r="AK42" i="24"/>
  <c r="F71" i="24"/>
  <c r="AM27" i="24"/>
  <c r="AH27" i="24"/>
  <c r="C89" i="24"/>
  <c r="H89" i="24"/>
  <c r="C90" i="24"/>
  <c r="H90" i="24"/>
  <c r="H71" i="24"/>
  <c r="M135" i="24"/>
  <c r="M147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L157" i="24"/>
  <c r="L170" i="24"/>
  <c r="L171" i="24"/>
  <c r="L172" i="24"/>
  <c r="L173" i="24"/>
  <c r="L174" i="24"/>
  <c r="L175" i="24"/>
  <c r="L176" i="24"/>
  <c r="L177" i="24"/>
  <c r="L178" i="24"/>
  <c r="L179" i="24"/>
  <c r="L180" i="24"/>
  <c r="L181" i="24"/>
  <c r="L158" i="24"/>
  <c r="L159" i="24"/>
  <c r="L160" i="24"/>
  <c r="L161" i="24"/>
  <c r="L162" i="24"/>
  <c r="L163" i="24"/>
  <c r="L164" i="24"/>
  <c r="L165" i="24"/>
  <c r="L166" i="24"/>
  <c r="L167" i="24"/>
  <c r="L168" i="24"/>
  <c r="L169" i="24"/>
  <c r="K157" i="24"/>
  <c r="BB25" i="24"/>
  <c r="AX25" i="24"/>
  <c r="L25" i="24"/>
  <c r="AF25" i="24"/>
  <c r="H25" i="24"/>
  <c r="AB25" i="24"/>
  <c r="D25" i="24"/>
  <c r="X25" i="24"/>
  <c r="AY24" i="24"/>
  <c r="M24" i="24"/>
  <c r="AG24" i="24"/>
  <c r="I24" i="24"/>
  <c r="AC24" i="24"/>
  <c r="E24" i="24"/>
  <c r="Y24" i="24"/>
  <c r="AZ23" i="24"/>
  <c r="F23" i="24"/>
  <c r="Z23" i="24"/>
  <c r="BA22" i="24"/>
  <c r="K22" i="24"/>
  <c r="AE22" i="24"/>
  <c r="G22" i="24"/>
  <c r="AA22" i="24"/>
  <c r="BB21" i="24"/>
  <c r="AX21" i="24"/>
  <c r="L21" i="24"/>
  <c r="AF21" i="24"/>
  <c r="H21" i="24"/>
  <c r="AB21" i="24"/>
  <c r="D21" i="24"/>
  <c r="X21" i="24"/>
  <c r="AY20" i="24"/>
  <c r="M20" i="24"/>
  <c r="AG20" i="24"/>
  <c r="I20" i="24"/>
  <c r="AC20" i="24"/>
  <c r="E20" i="24"/>
  <c r="Y20" i="24"/>
  <c r="BA25" i="24"/>
  <c r="K25" i="24"/>
  <c r="AE25" i="24"/>
  <c r="G25" i="24"/>
  <c r="AA25" i="24"/>
  <c r="AU25" i="24"/>
  <c r="BB24" i="24"/>
  <c r="AX24" i="24"/>
  <c r="L24" i="24"/>
  <c r="AF24" i="24"/>
  <c r="H24" i="24"/>
  <c r="AB24" i="24"/>
  <c r="D24" i="24"/>
  <c r="X24" i="24"/>
  <c r="AY23" i="24"/>
  <c r="BS23" i="24"/>
  <c r="M23" i="24"/>
  <c r="AG23" i="24"/>
  <c r="I23" i="24"/>
  <c r="AC23" i="24"/>
  <c r="E23" i="24"/>
  <c r="Y23" i="24"/>
  <c r="AZ22" i="24"/>
  <c r="F22" i="24"/>
  <c r="Z22" i="24"/>
  <c r="BA21" i="24"/>
  <c r="K21" i="24"/>
  <c r="AE21" i="24"/>
  <c r="G21" i="24"/>
  <c r="AA21" i="24"/>
  <c r="AU21" i="24"/>
  <c r="BB20" i="24"/>
  <c r="AX20" i="24"/>
  <c r="L20" i="24"/>
  <c r="AF20" i="24"/>
  <c r="H20" i="24"/>
  <c r="AB20" i="24"/>
  <c r="D20" i="24"/>
  <c r="X20" i="24"/>
  <c r="AZ25" i="24"/>
  <c r="F25" i="24"/>
  <c r="Z25" i="24"/>
  <c r="BA24" i="24"/>
  <c r="K24" i="24"/>
  <c r="AE24" i="24"/>
  <c r="G24" i="24"/>
  <c r="AA24" i="24"/>
  <c r="BB23" i="24"/>
  <c r="AX23" i="24"/>
  <c r="BR23" i="24"/>
  <c r="L23" i="24"/>
  <c r="AF23" i="24"/>
  <c r="H23" i="24"/>
  <c r="AB23" i="24"/>
  <c r="D23" i="24"/>
  <c r="X23" i="24"/>
  <c r="AY22" i="24"/>
  <c r="M22" i="24"/>
  <c r="AG22" i="24"/>
  <c r="I22" i="24"/>
  <c r="AC22" i="24"/>
  <c r="E22" i="24"/>
  <c r="Y22" i="24"/>
  <c r="AZ21" i="24"/>
  <c r="F21" i="24"/>
  <c r="Z21" i="24"/>
  <c r="BA20" i="24"/>
  <c r="K20" i="24"/>
  <c r="AE20" i="24"/>
  <c r="G20" i="24"/>
  <c r="AA20" i="24"/>
  <c r="AY25" i="24"/>
  <c r="M25" i="24"/>
  <c r="AG25" i="24"/>
  <c r="I25" i="24"/>
  <c r="AC25" i="24"/>
  <c r="E25" i="24"/>
  <c r="Y25" i="24"/>
  <c r="AZ24" i="24"/>
  <c r="F24" i="24"/>
  <c r="Z24" i="24"/>
  <c r="BA23" i="24"/>
  <c r="K23" i="24"/>
  <c r="AE23" i="24"/>
  <c r="G23" i="24"/>
  <c r="AA23" i="24"/>
  <c r="BB22" i="24"/>
  <c r="AX22" i="24"/>
  <c r="L22" i="24"/>
  <c r="AF22" i="24"/>
  <c r="H22" i="24"/>
  <c r="AB22" i="24"/>
  <c r="AV22" i="24"/>
  <c r="D22" i="24"/>
  <c r="X22" i="24"/>
  <c r="AY21" i="24"/>
  <c r="M21" i="24"/>
  <c r="AG21" i="24"/>
  <c r="I21" i="24"/>
  <c r="AC21" i="24"/>
  <c r="E21" i="24"/>
  <c r="Y21" i="24"/>
  <c r="AZ20" i="24"/>
  <c r="F20" i="24"/>
  <c r="Z20" i="24"/>
  <c r="BB19" i="24"/>
  <c r="AX19" i="24"/>
  <c r="L19" i="24"/>
  <c r="AF19" i="24"/>
  <c r="H19" i="24"/>
  <c r="AB19" i="24"/>
  <c r="D19" i="24"/>
  <c r="X19" i="24"/>
  <c r="AY18" i="24"/>
  <c r="M18" i="24"/>
  <c r="AG18" i="24"/>
  <c r="I18" i="24"/>
  <c r="AC18" i="24"/>
  <c r="E18" i="24"/>
  <c r="Y18" i="24"/>
  <c r="AZ17" i="24"/>
  <c r="F17" i="24"/>
  <c r="Z17" i="24"/>
  <c r="BA16" i="24"/>
  <c r="K16" i="24"/>
  <c r="AE16" i="24"/>
  <c r="G16" i="24"/>
  <c r="AA16" i="24"/>
  <c r="BB15" i="24"/>
  <c r="AX15" i="24"/>
  <c r="L15" i="24"/>
  <c r="AF15" i="24"/>
  <c r="H15" i="24"/>
  <c r="AB15" i="24"/>
  <c r="D15" i="24"/>
  <c r="X15" i="24"/>
  <c r="AY14" i="24"/>
  <c r="M14" i="24"/>
  <c r="AG14" i="24"/>
  <c r="I14" i="24"/>
  <c r="AC14" i="24"/>
  <c r="E14" i="24"/>
  <c r="Y14" i="24"/>
  <c r="AZ13" i="24"/>
  <c r="F13" i="24"/>
  <c r="Z13" i="24"/>
  <c r="BA19" i="24"/>
  <c r="K19" i="24"/>
  <c r="AE19" i="24"/>
  <c r="G19" i="24"/>
  <c r="AA19" i="24"/>
  <c r="AU19" i="24"/>
  <c r="BB18" i="24"/>
  <c r="AX18" i="24"/>
  <c r="L18" i="24"/>
  <c r="AF18" i="24"/>
  <c r="H18" i="24"/>
  <c r="AB18" i="24"/>
  <c r="AV18" i="24"/>
  <c r="D18" i="24"/>
  <c r="X18" i="24"/>
  <c r="AR18" i="24"/>
  <c r="AY17" i="24"/>
  <c r="M17" i="24"/>
  <c r="AG17" i="24"/>
  <c r="I17" i="24"/>
  <c r="AC17" i="24"/>
  <c r="E17" i="24"/>
  <c r="Y17" i="24"/>
  <c r="AZ16" i="24"/>
  <c r="F16" i="24"/>
  <c r="Z16" i="24"/>
  <c r="BA15" i="24"/>
  <c r="K15" i="24"/>
  <c r="AE15" i="24"/>
  <c r="G15" i="24"/>
  <c r="AA15" i="24"/>
  <c r="AU15" i="24"/>
  <c r="BB14" i="24"/>
  <c r="AX14" i="24"/>
  <c r="L14" i="24"/>
  <c r="AF14" i="24"/>
  <c r="H14" i="24"/>
  <c r="AB14" i="24"/>
  <c r="AV14" i="24"/>
  <c r="D14" i="24"/>
  <c r="X14" i="24"/>
  <c r="AR14" i="24"/>
  <c r="AY13" i="24"/>
  <c r="AZ19" i="24"/>
  <c r="F19" i="24"/>
  <c r="Z19" i="24"/>
  <c r="BA18" i="24"/>
  <c r="K18" i="24"/>
  <c r="AE18" i="24"/>
  <c r="G18" i="24"/>
  <c r="AA18" i="24"/>
  <c r="BB17" i="24"/>
  <c r="AX17" i="24"/>
  <c r="L17" i="24"/>
  <c r="AF17" i="24"/>
  <c r="H17" i="24"/>
  <c r="AB17" i="24"/>
  <c r="AV17" i="24"/>
  <c r="D17" i="24"/>
  <c r="X17" i="24"/>
  <c r="AR17" i="24"/>
  <c r="AY16" i="24"/>
  <c r="M16" i="24"/>
  <c r="AG16" i="24"/>
  <c r="I16" i="24"/>
  <c r="AC16" i="24"/>
  <c r="E16" i="24"/>
  <c r="Y16" i="24"/>
  <c r="AZ15" i="24"/>
  <c r="F15" i="24"/>
  <c r="Z15" i="24"/>
  <c r="BA14" i="24"/>
  <c r="K14" i="24"/>
  <c r="AE14" i="24"/>
  <c r="G14" i="24"/>
  <c r="AA14" i="24"/>
  <c r="BB13" i="24"/>
  <c r="AX13" i="24"/>
  <c r="AY19" i="24"/>
  <c r="M19" i="24"/>
  <c r="AG19" i="24"/>
  <c r="I19" i="24"/>
  <c r="AC19" i="24"/>
  <c r="E19" i="24"/>
  <c r="Y19" i="24"/>
  <c r="AZ18" i="24"/>
  <c r="F18" i="24"/>
  <c r="Z18" i="24"/>
  <c r="BA17" i="24"/>
  <c r="K17" i="24"/>
  <c r="AE17" i="24"/>
  <c r="G17" i="24"/>
  <c r="AA17" i="24"/>
  <c r="AU17" i="24"/>
  <c r="BB16" i="24"/>
  <c r="AX16" i="24"/>
  <c r="BR16" i="24"/>
  <c r="L16" i="24"/>
  <c r="AF16" i="24"/>
  <c r="H16" i="24"/>
  <c r="AB16" i="24"/>
  <c r="AV16" i="24"/>
  <c r="D16" i="24"/>
  <c r="X16" i="24"/>
  <c r="AR16" i="24"/>
  <c r="AY15" i="24"/>
  <c r="M15" i="24"/>
  <c r="AG15" i="24"/>
  <c r="I15" i="24"/>
  <c r="AC15" i="24"/>
  <c r="E15" i="24"/>
  <c r="Y15" i="24"/>
  <c r="AZ14" i="24"/>
  <c r="F14" i="24"/>
  <c r="Z14" i="24"/>
  <c r="BA13" i="24"/>
  <c r="K13" i="24"/>
  <c r="AE13" i="24"/>
  <c r="G13" i="24"/>
  <c r="AA13" i="24"/>
  <c r="BB12" i="24"/>
  <c r="H13" i="24"/>
  <c r="AB13" i="24"/>
  <c r="AX12" i="24"/>
  <c r="L12" i="24"/>
  <c r="AF12" i="24"/>
  <c r="H12" i="24"/>
  <c r="AB12" i="24"/>
  <c r="D12" i="24"/>
  <c r="X12" i="24"/>
  <c r="AY11" i="24"/>
  <c r="M11" i="24"/>
  <c r="AG11" i="24"/>
  <c r="I11" i="24"/>
  <c r="AC11" i="24"/>
  <c r="E11" i="24"/>
  <c r="Y11" i="24"/>
  <c r="M13" i="24"/>
  <c r="AG13" i="24"/>
  <c r="E13" i="24"/>
  <c r="Y13" i="24"/>
  <c r="AS13" i="24"/>
  <c r="BA12" i="24"/>
  <c r="K12" i="24"/>
  <c r="AE12" i="24"/>
  <c r="G12" i="24"/>
  <c r="AA12" i="24"/>
  <c r="BB11" i="24"/>
  <c r="AX11" i="24"/>
  <c r="L11" i="24"/>
  <c r="AF11" i="24"/>
  <c r="H11" i="24"/>
  <c r="AB11" i="24"/>
  <c r="AV11" i="24"/>
  <c r="D11" i="24"/>
  <c r="X11" i="24"/>
  <c r="AR11" i="24"/>
  <c r="L13" i="24"/>
  <c r="AF13" i="24"/>
  <c r="D13" i="24"/>
  <c r="X13" i="24"/>
  <c r="AZ12" i="24"/>
  <c r="F12" i="24"/>
  <c r="Z12" i="24"/>
  <c r="BA11" i="24"/>
  <c r="K11" i="24"/>
  <c r="AE11" i="24"/>
  <c r="G11" i="24"/>
  <c r="AA11" i="24"/>
  <c r="AU11" i="24"/>
  <c r="I13" i="24"/>
  <c r="AC13" i="24"/>
  <c r="AY12" i="24"/>
  <c r="M12" i="24"/>
  <c r="AG12" i="24"/>
  <c r="E12" i="24"/>
  <c r="Y12" i="24"/>
  <c r="AZ11" i="24"/>
  <c r="F11" i="24"/>
  <c r="Z11" i="24"/>
  <c r="BA10" i="24"/>
  <c r="L10" i="24"/>
  <c r="AF10" i="24"/>
  <c r="F10" i="24"/>
  <c r="Z10" i="24"/>
  <c r="E10" i="24"/>
  <c r="Y10" i="24"/>
  <c r="AZ10" i="24"/>
  <c r="K10" i="24"/>
  <c r="AE10" i="24"/>
  <c r="H10" i="24"/>
  <c r="AB10" i="24"/>
  <c r="AY10" i="24"/>
  <c r="BB10" i="24"/>
  <c r="AX10" i="24"/>
  <c r="M10" i="24"/>
  <c r="AG10" i="24"/>
  <c r="G10" i="24"/>
  <c r="AA10" i="24"/>
  <c r="L155" i="24"/>
  <c r="L153" i="24"/>
  <c r="L151" i="24"/>
  <c r="L149" i="24"/>
  <c r="L147" i="24"/>
  <c r="L145" i="24"/>
  <c r="L143" i="24"/>
  <c r="L141" i="24"/>
  <c r="L139" i="24"/>
  <c r="L137" i="24"/>
  <c r="L135" i="24"/>
  <c r="L133" i="24"/>
  <c r="L131" i="24"/>
  <c r="L129" i="24"/>
  <c r="L127" i="24"/>
  <c r="L125" i="24"/>
  <c r="K155" i="24"/>
  <c r="K153" i="24"/>
  <c r="K151" i="24"/>
  <c r="K149" i="24"/>
  <c r="K147" i="24"/>
  <c r="K145" i="24"/>
  <c r="K141" i="24"/>
  <c r="K139" i="24"/>
  <c r="K137" i="24"/>
  <c r="K135" i="24"/>
  <c r="K133" i="24"/>
  <c r="K131" i="24"/>
  <c r="K129" i="24"/>
  <c r="K127" i="24"/>
  <c r="K125" i="24"/>
  <c r="L156" i="24"/>
  <c r="L154" i="24"/>
  <c r="L152" i="24"/>
  <c r="L150" i="24"/>
  <c r="L148" i="24"/>
  <c r="L146" i="24"/>
  <c r="L144" i="24"/>
  <c r="L142" i="24"/>
  <c r="L140" i="24"/>
  <c r="L138" i="24"/>
  <c r="L136" i="24"/>
  <c r="L134" i="24"/>
  <c r="L132" i="24"/>
  <c r="L130" i="24"/>
  <c r="L128" i="24"/>
  <c r="L126" i="24"/>
  <c r="L124" i="24"/>
  <c r="K156" i="24"/>
  <c r="K154" i="24"/>
  <c r="K152" i="24"/>
  <c r="K150" i="24"/>
  <c r="K148" i="24"/>
  <c r="K146" i="24"/>
  <c r="K144" i="24"/>
  <c r="K142" i="24"/>
  <c r="K140" i="24"/>
  <c r="K138" i="24"/>
  <c r="K136" i="24"/>
  <c r="K134" i="24"/>
  <c r="K132" i="24"/>
  <c r="K130" i="24"/>
  <c r="K128" i="24"/>
  <c r="K126" i="24"/>
  <c r="K124" i="24"/>
  <c r="M134" i="24"/>
  <c r="K123" i="24"/>
  <c r="I10" i="24"/>
  <c r="AC10" i="24"/>
  <c r="L122" i="24"/>
  <c r="L123" i="24"/>
  <c r="AR10" i="24"/>
  <c r="M154" i="24"/>
  <c r="M150" i="24"/>
  <c r="M146" i="24"/>
  <c r="M142" i="24"/>
  <c r="M138" i="24"/>
  <c r="M153" i="24"/>
  <c r="M149" i="24"/>
  <c r="M145" i="24"/>
  <c r="M141" i="24"/>
  <c r="M137" i="24"/>
  <c r="M156" i="24"/>
  <c r="M152" i="24"/>
  <c r="M144" i="24"/>
  <c r="M140" i="24"/>
  <c r="M136" i="24"/>
  <c r="M155" i="24"/>
  <c r="M151" i="24"/>
  <c r="M148" i="24"/>
  <c r="M143" i="24"/>
  <c r="M139" i="24"/>
  <c r="AT15" i="24"/>
  <c r="AS16" i="24"/>
  <c r="AT19" i="24"/>
  <c r="AU20" i="24"/>
  <c r="AU24" i="24"/>
  <c r="AT21" i="24"/>
  <c r="AS22" i="24"/>
  <c r="AT25" i="24"/>
  <c r="AR20" i="24"/>
  <c r="AR24" i="24"/>
  <c r="BV24" i="24"/>
  <c r="AT16" i="24"/>
  <c r="AS17" i="24"/>
  <c r="AV20" i="24"/>
  <c r="AV24" i="24"/>
  <c r="BT12" i="24"/>
  <c r="AR23" i="24"/>
  <c r="AT22" i="24"/>
  <c r="AS23" i="24"/>
  <c r="AU23" i="24"/>
  <c r="AV23" i="24"/>
  <c r="AU10" i="24"/>
  <c r="AV10" i="24"/>
  <c r="AS10" i="24"/>
  <c r="AT12" i="24"/>
  <c r="AR13" i="24"/>
  <c r="AU12" i="24"/>
  <c r="AU14" i="24"/>
  <c r="AU18" i="24"/>
  <c r="AR22" i="24"/>
  <c r="AT11" i="24"/>
  <c r="AS12" i="24"/>
  <c r="AT20" i="24"/>
  <c r="AS21" i="24"/>
  <c r="AT24" i="24"/>
  <c r="AS25" i="24"/>
  <c r="AT14" i="24"/>
  <c r="AS15" i="24"/>
  <c r="AT18" i="24"/>
  <c r="AS19" i="24"/>
  <c r="AV12" i="24"/>
  <c r="AV13" i="24"/>
  <c r="AR15" i="24"/>
  <c r="AR19" i="24"/>
  <c r="AR21" i="24"/>
  <c r="AR25" i="24"/>
  <c r="AS11" i="24"/>
  <c r="AW11" i="24"/>
  <c r="AV15" i="24"/>
  <c r="AV19" i="24"/>
  <c r="AV21" i="24"/>
  <c r="AV25" i="24"/>
  <c r="AT10" i="24"/>
  <c r="AT13" i="24"/>
  <c r="AS14" i="24"/>
  <c r="AU16" i="24"/>
  <c r="AT17" i="24"/>
  <c r="AW17" i="24"/>
  <c r="AS18" i="24"/>
  <c r="AS20" i="24"/>
  <c r="AU22" i="24"/>
  <c r="AW22" i="24"/>
  <c r="AT23" i="24"/>
  <c r="AS24" i="24"/>
  <c r="AR12" i="24"/>
  <c r="AU13" i="24"/>
  <c r="BS16" i="24"/>
  <c r="BR22" i="24"/>
  <c r="BV20" i="24"/>
  <c r="BV23" i="24"/>
  <c r="BT11" i="24"/>
  <c r="BS13" i="24"/>
  <c r="BS17" i="24"/>
  <c r="BV22" i="24"/>
  <c r="BU21" i="24"/>
  <c r="BT22" i="24"/>
  <c r="BU25" i="24"/>
  <c r="BU15" i="24"/>
  <c r="BT16" i="24"/>
  <c r="BU19" i="24"/>
  <c r="BS22" i="24"/>
  <c r="BU11" i="24"/>
  <c r="BR11" i="24"/>
  <c r="BV14" i="24"/>
  <c r="BV18" i="24"/>
  <c r="BR13" i="24"/>
  <c r="BR17" i="24"/>
  <c r="BV10" i="24"/>
  <c r="BT21" i="24"/>
  <c r="BU24" i="24"/>
  <c r="BT25" i="24"/>
  <c r="BS15" i="24"/>
  <c r="BS19" i="24"/>
  <c r="BR14" i="24"/>
  <c r="BR18" i="24"/>
  <c r="I27" i="24"/>
  <c r="BV11" i="24"/>
  <c r="BU12" i="24"/>
  <c r="BT20" i="24"/>
  <c r="BU23" i="24"/>
  <c r="BT24" i="24"/>
  <c r="BU13" i="24"/>
  <c r="BT14" i="24"/>
  <c r="BV16" i="24"/>
  <c r="BU17" i="24"/>
  <c r="BT18" i="24"/>
  <c r="BS21" i="24"/>
  <c r="BS25" i="24"/>
  <c r="BU20" i="24"/>
  <c r="BR20" i="24"/>
  <c r="BR24" i="24"/>
  <c r="D73" i="24"/>
  <c r="BV13" i="24"/>
  <c r="BU14" i="24"/>
  <c r="BT15" i="24"/>
  <c r="BV17" i="24"/>
  <c r="BU18" i="24"/>
  <c r="BT19" i="24"/>
  <c r="AY27" i="24"/>
  <c r="BS10" i="24"/>
  <c r="AZ27" i="24"/>
  <c r="BT10" i="24"/>
  <c r="BU10" i="24"/>
  <c r="BS11" i="24"/>
  <c r="BV21" i="24"/>
  <c r="BU22" i="24"/>
  <c r="BT23" i="24"/>
  <c r="BV25" i="24"/>
  <c r="G27" i="24"/>
  <c r="BS12" i="24"/>
  <c r="BV12" i="24"/>
  <c r="BR15" i="24"/>
  <c r="BR19" i="24"/>
  <c r="BS20" i="24"/>
  <c r="BS24" i="24"/>
  <c r="AG27" i="24"/>
  <c r="G88" i="24"/>
  <c r="M27" i="24"/>
  <c r="H27" i="24"/>
  <c r="Y27" i="24"/>
  <c r="D87" i="24"/>
  <c r="BR12" i="24"/>
  <c r="BT13" i="24"/>
  <c r="BV15" i="24"/>
  <c r="BU16" i="24"/>
  <c r="BT17" i="24"/>
  <c r="BV19" i="24"/>
  <c r="D88" i="24"/>
  <c r="J27" i="24"/>
  <c r="AE27" i="24"/>
  <c r="E88" i="24"/>
  <c r="K27" i="24"/>
  <c r="F27" i="24"/>
  <c r="L27" i="24"/>
  <c r="AF27" i="24"/>
  <c r="F88" i="24"/>
  <c r="BS14" i="24"/>
  <c r="BS18" i="24"/>
  <c r="BR21" i="24"/>
  <c r="BR25" i="24"/>
  <c r="BB27" i="24"/>
  <c r="AC27" i="24"/>
  <c r="C88" i="24"/>
  <c r="AX27" i="24"/>
  <c r="BR10" i="24"/>
  <c r="E27" i="24"/>
  <c r="BA27" i="24"/>
  <c r="D27" i="24"/>
  <c r="AW16" i="24"/>
  <c r="AW24" i="24"/>
  <c r="AW14" i="24"/>
  <c r="AW18" i="24"/>
  <c r="AW20" i="24"/>
  <c r="AW23" i="24"/>
  <c r="AW10" i="24"/>
  <c r="AW12" i="24"/>
  <c r="F73" i="24"/>
  <c r="AS27" i="24"/>
  <c r="AW13" i="24"/>
  <c r="AW25" i="24"/>
  <c r="AW21" i="24"/>
  <c r="AW19" i="24"/>
  <c r="AW15" i="24"/>
  <c r="BW10" i="24"/>
  <c r="BW25" i="24"/>
  <c r="H88" i="24"/>
  <c r="BW21" i="24"/>
  <c r="BW23" i="24"/>
  <c r="BW15" i="24"/>
  <c r="BW22" i="24"/>
  <c r="BW16" i="24"/>
  <c r="BW19" i="24"/>
  <c r="I87" i="24"/>
  <c r="BW24" i="24"/>
  <c r="BW14" i="24"/>
  <c r="BW17" i="24"/>
  <c r="BW11" i="24"/>
  <c r="BW20" i="24"/>
  <c r="BW13" i="24"/>
  <c r="BW12" i="24"/>
  <c r="BW18" i="24"/>
  <c r="G69" i="24"/>
  <c r="C72" i="24"/>
  <c r="E73" i="24"/>
  <c r="D69" i="24"/>
  <c r="G73" i="24"/>
  <c r="F72" i="24"/>
  <c r="D72" i="24"/>
  <c r="E72" i="24"/>
  <c r="C69" i="24"/>
  <c r="C73" i="24"/>
  <c r="F69" i="24"/>
  <c r="E69" i="24"/>
  <c r="G72" i="24"/>
  <c r="BV27" i="24"/>
  <c r="D86" i="24"/>
  <c r="BT27" i="24"/>
  <c r="BS27" i="24"/>
  <c r="Z27" i="24"/>
  <c r="E87" i="24"/>
  <c r="E86" i="24"/>
  <c r="BU27" i="24"/>
  <c r="BR27" i="24"/>
  <c r="AA27" i="24"/>
  <c r="F87" i="24"/>
  <c r="F86" i="24"/>
  <c r="AB27" i="24"/>
  <c r="G87" i="24"/>
  <c r="X27" i="24"/>
  <c r="C87" i="24"/>
  <c r="H87" i="24"/>
  <c r="H86" i="24"/>
  <c r="H69" i="24"/>
  <c r="H73" i="24"/>
  <c r="H72" i="24"/>
  <c r="I86" i="24"/>
  <c r="D70" i="24"/>
  <c r="AR27" i="24"/>
  <c r="C70" i="24"/>
  <c r="AT27" i="24"/>
  <c r="E70" i="24"/>
  <c r="AU27" i="24"/>
  <c r="F70" i="24"/>
  <c r="AV27" i="24"/>
  <c r="G70" i="24"/>
  <c r="BW27" i="24"/>
  <c r="AW27" i="24"/>
  <c r="C4" i="26"/>
  <c r="L15" i="26"/>
  <c r="P109" i="24"/>
  <c r="Q109" i="24"/>
  <c r="C86" i="24"/>
  <c r="M109" i="24"/>
  <c r="O109" i="24"/>
  <c r="G86" i="24"/>
  <c r="N109" i="24"/>
  <c r="G68" i="24"/>
  <c r="G77" i="24"/>
  <c r="F68" i="24"/>
  <c r="C68" i="24"/>
  <c r="C78" i="24"/>
  <c r="H70" i="24"/>
  <c r="H68" i="24"/>
  <c r="H76" i="24"/>
  <c r="L67" i="26"/>
  <c r="L63" i="26"/>
  <c r="L59" i="26"/>
  <c r="L55" i="26"/>
  <c r="L51" i="26"/>
  <c r="L47" i="26"/>
  <c r="L43" i="26"/>
  <c r="L39" i="26"/>
  <c r="L35" i="26"/>
  <c r="L31" i="26"/>
  <c r="L27" i="26"/>
  <c r="L23" i="26"/>
  <c r="L19" i="26"/>
  <c r="L56" i="26"/>
  <c r="L44" i="26"/>
  <c r="L32" i="26"/>
  <c r="L24" i="26"/>
  <c r="L66" i="26"/>
  <c r="L62" i="26"/>
  <c r="L58" i="26"/>
  <c r="L54" i="26"/>
  <c r="L50" i="26"/>
  <c r="L46" i="26"/>
  <c r="L42" i="26"/>
  <c r="L38" i="26"/>
  <c r="L34" i="26"/>
  <c r="L30" i="26"/>
  <c r="L26" i="26"/>
  <c r="L22" i="26"/>
  <c r="L18" i="26"/>
  <c r="L60" i="26"/>
  <c r="L52" i="26"/>
  <c r="L40" i="26"/>
  <c r="L28" i="26"/>
  <c r="L16" i="26"/>
  <c r="L65" i="26"/>
  <c r="L61" i="26"/>
  <c r="L57" i="26"/>
  <c r="L53" i="26"/>
  <c r="L49" i="26"/>
  <c r="L45" i="26"/>
  <c r="L41" i="26"/>
  <c r="L37" i="26"/>
  <c r="L33" i="26"/>
  <c r="L29" i="26"/>
  <c r="L25" i="26"/>
  <c r="L21" i="26"/>
  <c r="L17" i="26"/>
  <c r="L64" i="26"/>
  <c r="L48" i="26"/>
  <c r="L36" i="26"/>
  <c r="L20" i="26"/>
  <c r="D68" i="24"/>
  <c r="D77" i="24"/>
  <c r="E68" i="24"/>
  <c r="E77" i="24"/>
  <c r="C6" i="26"/>
  <c r="C9" i="26"/>
  <c r="C80" i="24"/>
  <c r="C79" i="24"/>
  <c r="F78" i="24"/>
  <c r="F80" i="24"/>
  <c r="F76" i="24"/>
  <c r="F79" i="24"/>
  <c r="E78" i="24"/>
  <c r="E80" i="24"/>
  <c r="E76" i="24"/>
  <c r="E79" i="24"/>
  <c r="C77" i="24"/>
  <c r="F77" i="24"/>
  <c r="G78" i="24"/>
  <c r="G79" i="24"/>
  <c r="G76" i="24"/>
  <c r="G80" i="24"/>
  <c r="N103" i="24"/>
  <c r="O103" i="24"/>
  <c r="Q103" i="24"/>
  <c r="P103" i="24"/>
  <c r="D78" i="24"/>
  <c r="D80" i="24"/>
  <c r="D76" i="24"/>
  <c r="D79" i="24"/>
  <c r="C76" i="24"/>
  <c r="M103" i="24"/>
  <c r="H78" i="24"/>
  <c r="H80" i="24"/>
  <c r="H79" i="24"/>
  <c r="H7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Yienger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Jim Yienger:</t>
        </r>
        <r>
          <rPr>
            <sz val="9"/>
            <color indexed="81"/>
            <rFont val="Tahoma"/>
            <family val="2"/>
          </rPr>
          <t xml:space="preserve">
This is your common name for the facility or group.  It will be used in GHG reports.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Jim Yienger:</t>
        </r>
        <r>
          <rPr>
            <sz val="9"/>
            <color indexed="81"/>
            <rFont val="Tahoma"/>
            <family val="2"/>
          </rPr>
          <t xml:space="preserve">
These are common sectors used in international GHG Protocols and its good practice to assign emissions to them.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Yienger</author>
  </authors>
  <commentList>
    <comment ref="E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Jim Yienger:</t>
        </r>
        <r>
          <rPr>
            <sz val="9"/>
            <color indexed="81"/>
            <rFont val="Tahoma"/>
            <family val="2"/>
          </rPr>
          <t xml:space="preserve">
This is your common name for the facility or group.  It will be used in GHG reports.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Jim Yienger:</t>
        </r>
        <r>
          <rPr>
            <sz val="9"/>
            <color indexed="81"/>
            <rFont val="Tahoma"/>
            <family val="2"/>
          </rPr>
          <t xml:space="preserve">
Common Key for Facility Master List Table.  Make sure the names are the same used in the facility table.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Yienger</author>
  </authors>
  <commentList>
    <comment ref="B2" authorId="0" shapeId="0" xr:uid="{9A5A2981-61CE-4C2A-9EEC-09FDFE27355E}">
      <text>
        <r>
          <rPr>
            <b/>
            <sz val="9"/>
            <color indexed="81"/>
            <rFont val="Tahoma"/>
            <family val="2"/>
          </rPr>
          <t>Jim Yienger:</t>
        </r>
        <r>
          <rPr>
            <sz val="9"/>
            <color indexed="81"/>
            <rFont val="Tahoma"/>
            <family val="2"/>
          </rPr>
          <t xml:space="preserve">
Common Key for Facility Master List Table.  Make sure the names are the same used in the facility table.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Yienger</author>
  </authors>
  <commentList>
    <comment ref="C3" authorId="0" shapeId="0" xr:uid="{64054891-B84A-4530-86AC-ACE940BCC4D1}">
      <text>
        <r>
          <rPr>
            <b/>
            <sz val="9"/>
            <color indexed="81"/>
            <rFont val="Tahoma"/>
            <family val="2"/>
          </rPr>
          <t>Jim Yienger:</t>
        </r>
        <r>
          <rPr>
            <sz val="9"/>
            <color indexed="81"/>
            <rFont val="Tahoma"/>
            <family val="2"/>
          </rPr>
          <t xml:space="preserve">
This is your common name for the facility or group.  It will be used in GHG reports.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Mumby</author>
  </authors>
  <commentList>
    <comment ref="C4" authorId="0" shapeId="0" xr:uid="{7896E55A-AA64-45EE-B42C-9C0A1855D85C}">
      <text>
        <r>
          <rPr>
            <b/>
            <sz val="9"/>
            <color indexed="81"/>
            <rFont val="Tahoma"/>
            <family val="2"/>
          </rPr>
          <t>Select your region for more accurate emission rates. Default set to New York State average</t>
        </r>
      </text>
    </comment>
  </commentList>
</comments>
</file>

<file path=xl/sharedStrings.xml><?xml version="1.0" encoding="utf-8"?>
<sst xmlns="http://schemas.openxmlformats.org/spreadsheetml/2006/main" count="7468" uniqueCount="673">
  <si>
    <t>Municipality</t>
  </si>
  <si>
    <t>Account Number</t>
  </si>
  <si>
    <t>Vendor/Provider</t>
  </si>
  <si>
    <t>Energy Source</t>
  </si>
  <si>
    <t>Water delivery facilities</t>
  </si>
  <si>
    <t>Electricity</t>
  </si>
  <si>
    <t>Wastewater facilities</t>
  </si>
  <si>
    <t>Streetlights and traffic signals</t>
  </si>
  <si>
    <t>Nat Gas</t>
  </si>
  <si>
    <t>Fuel Oil</t>
  </si>
  <si>
    <t>Kerosene</t>
  </si>
  <si>
    <t>Propane</t>
  </si>
  <si>
    <t>Wood</t>
  </si>
  <si>
    <t>Year</t>
  </si>
  <si>
    <t>Month</t>
  </si>
  <si>
    <t>Department</t>
  </si>
  <si>
    <t>Gasoline Gallons</t>
  </si>
  <si>
    <t xml:space="preserve">$ Gasoline </t>
  </si>
  <si>
    <t>Diesel Gallons</t>
  </si>
  <si>
    <t xml:space="preserve"> $ Diesel </t>
  </si>
  <si>
    <t>ICLEI GHG Reporting Sector</t>
  </si>
  <si>
    <t>Address</t>
  </si>
  <si>
    <t>Electricty</t>
  </si>
  <si>
    <t>yes</t>
  </si>
  <si>
    <t>--</t>
  </si>
  <si>
    <t>Administration Facilities</t>
  </si>
  <si>
    <t>Vehicle Fleet</t>
  </si>
  <si>
    <t>Solid waste facilities</t>
  </si>
  <si>
    <t>Units</t>
  </si>
  <si>
    <t>Gasoline</t>
  </si>
  <si>
    <t>Diesel</t>
  </si>
  <si>
    <t>Facility/Group Name</t>
  </si>
  <si>
    <t>Individual Facility Name</t>
  </si>
  <si>
    <t>ACCT</t>
  </si>
  <si>
    <t>END DATE</t>
  </si>
  <si>
    <t>START DATE</t>
  </si>
  <si>
    <t>READ DAYS</t>
  </si>
  <si>
    <t>READ TYPE</t>
  </si>
  <si>
    <t>SERVICE</t>
  </si>
  <si>
    <t>TOTAL KWH</t>
  </si>
  <si>
    <t>TOTAL KW</t>
  </si>
  <si>
    <t>DEMAND CHARGES</t>
  </si>
  <si>
    <t>SUPPLY CHARGES</t>
  </si>
  <si>
    <t>UTILITY CHARGES</t>
  </si>
  <si>
    <t>TOTAL CHARGES</t>
  </si>
  <si>
    <t>Central Hudson Account Number (as appears on bills)</t>
  </si>
  <si>
    <t>Costs</t>
  </si>
  <si>
    <t>Facility</t>
  </si>
  <si>
    <t>Muni</t>
  </si>
  <si>
    <t>Day</t>
  </si>
  <si>
    <t>Section 1:</t>
  </si>
  <si>
    <t>Facility Energy Use and GHG Calculations</t>
  </si>
  <si>
    <t>Consumption (KWh, Therms, and Gallons)</t>
  </si>
  <si>
    <t>Energy Costs ($)</t>
  </si>
  <si>
    <t>Natural Gas</t>
  </si>
  <si>
    <t>Totals</t>
  </si>
  <si>
    <t>Facility / Group Name</t>
  </si>
  <si>
    <t>ICLEI Category</t>
  </si>
  <si>
    <t>AVERAGE</t>
  </si>
  <si>
    <t>TOTALS</t>
  </si>
  <si>
    <t>Section 2:</t>
  </si>
  <si>
    <t>Fleet Energy Use and GHG Calculations</t>
  </si>
  <si>
    <t>Consumption (Gallons and kWh)</t>
  </si>
  <si>
    <t>Fuel Costs ($)</t>
  </si>
  <si>
    <t>Section 3:</t>
  </si>
  <si>
    <t>GHG Emissions Ranked by Facility</t>
  </si>
  <si>
    <t>Section 4:</t>
  </si>
  <si>
    <t>GHG Emissions By Administrative Function</t>
  </si>
  <si>
    <t>All Municipal Operations</t>
  </si>
  <si>
    <t>Administration facilities</t>
  </si>
  <si>
    <t>Vehicle fleet</t>
  </si>
  <si>
    <t>GHG Emission % By Function</t>
  </si>
  <si>
    <t>Section 5:</t>
  </si>
  <si>
    <t>GHG Emissions by Energy Source</t>
  </si>
  <si>
    <t>All Energy Sources</t>
  </si>
  <si>
    <t>Section 6:</t>
  </si>
  <si>
    <t>Annual GHG Emission Trends</t>
  </si>
  <si>
    <t>By Function (Select in next cell)</t>
  </si>
  <si>
    <t>By Fuel (select)</t>
  </si>
  <si>
    <t>Section 7:</t>
  </si>
  <si>
    <t>Monthly Electricty &amp; Gas Use and Cost by Facility</t>
  </si>
  <si>
    <t>Select Facilty (click cell for drop down menu)</t>
  </si>
  <si>
    <t>Select Energy Type (drop down)</t>
  </si>
  <si>
    <t>Chart Data</t>
  </si>
  <si>
    <t>Cost</t>
  </si>
  <si>
    <t>Num Records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</si>
  <si>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</si>
  <si>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</si>
  <si>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</si>
  <si>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</si>
  <si>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</si>
  <si>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</si>
  <si>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</si>
  <si>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</si>
  <si>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</si>
  <si>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</si>
  <si>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</si>
  <si>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</si>
  <si>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Combined Htg Oil Factors</t>
  </si>
  <si>
    <t>MMBTU/gallon</t>
  </si>
  <si>
    <t>kg/gallon</t>
  </si>
  <si>
    <t>#2 fuel oil</t>
  </si>
  <si>
    <t>MMBTU</t>
  </si>
  <si>
    <t>N2O</t>
  </si>
  <si>
    <t>CH4</t>
  </si>
  <si>
    <t>CO2</t>
  </si>
  <si>
    <t>Default factors for CO2 CH4 N2O for kerosene and #2 fuel oil from LGOP p. 203 and 206</t>
  </si>
  <si>
    <t>GWP N2O = 310</t>
  </si>
  <si>
    <t>GWP CH4 = 21</t>
  </si>
  <si>
    <t>CO2e (metric tons) = (CO2 metric tons*1) + (CH4 metric tons *21) + (N2O metric tons *310)</t>
  </si>
  <si>
    <t>CO2equivalent</t>
  </si>
  <si>
    <t>Nat Gas Default N2O factor (p.205 LGOP) = .0001 kgN2O/MMBTU</t>
  </si>
  <si>
    <t>Nat Gas Default CH4 factor (p.205 LGOP) = .005 kgCH4/MMBTU</t>
  </si>
  <si>
    <t>Nat Gas Default CO2 factor (p.202 LGOP) = 53.02 kgCO2/MMBTU</t>
  </si>
  <si>
    <t>(MMBTU * .0001) * 0.001 metric tons per Kg</t>
  </si>
  <si>
    <t>Gas N2O calculation =</t>
  </si>
  <si>
    <t>(MMBTU * .005) * 0.001 metric tons per Kg</t>
  </si>
  <si>
    <t>Gas CH4 calculation =</t>
  </si>
  <si>
    <t>(MMBTU * 53.02) * 0.001 metric tons per Kg</t>
  </si>
  <si>
    <t>Gas CO2 calculation =</t>
  </si>
  <si>
    <t>LGOP p. 210-211; Albany is in eGRID subregion - NYUP. These are 2007 factors (2005 data).</t>
  </si>
  <si>
    <t>NYUP eGRID factor for N2O = 0.01119 lbs N2O/MWh</t>
  </si>
  <si>
    <t>NYUP eGRID factor for CH4 = 0.02482 lbs CH4/MWh</t>
  </si>
  <si>
    <t>NYUP eGRID factor for CO2 = 720.8 lbs CO2/MWh</t>
  </si>
  <si>
    <t>(MWh*NYUP eGRID factor for N2O)</t>
  </si>
  <si>
    <t>Electric N2O calculation=</t>
  </si>
  <si>
    <t>(MWh*NYUP eGRID factor for CH4)</t>
  </si>
  <si>
    <t>Electric CH4 calculation=</t>
  </si>
  <si>
    <t>(MWh*NYUP eGRID factor for CO2)</t>
  </si>
  <si>
    <t>Electric CO2 calculation=</t>
  </si>
  <si>
    <t>NOTE: Check eGRID for updated NYUP emissions factors.</t>
  </si>
  <si>
    <t>Sector determinations from LGOP and utility accounts/facilities assigned sector designation by Albany DGS and Water Dept.</t>
  </si>
  <si>
    <t>LGOP referenced here is Local Governments Operations Protocol Version 1.1 (released May 2010).</t>
  </si>
  <si>
    <t>Source of raw heating oil data: MainCare, Warex, Noco</t>
  </si>
  <si>
    <t>Source of raw electric and gas data: City of Albany National Grid online accounts and Central Hudson Elec &amp; Gas</t>
  </si>
  <si>
    <t>Diesel CO2 (kg/gal)</t>
  </si>
  <si>
    <t>Gasoline CO2(kg/gal)</t>
  </si>
  <si>
    <t>Heating Oil N2O (kg /gallon)</t>
  </si>
  <si>
    <t>Heating Oil CH4 (kg /gallon)</t>
  </si>
  <si>
    <t>lbs</t>
  </si>
  <si>
    <t xml:space="preserve">1 metric ton = </t>
  </si>
  <si>
    <t>Heating Oil CO2 (kg /gallon)</t>
  </si>
  <si>
    <t>http://www.centerpointenergy.com/services/energymarketing/learningcenter/energyconversionfactors/</t>
  </si>
  <si>
    <t>MWH</t>
  </si>
  <si>
    <t>1 KWH =</t>
  </si>
  <si>
    <t>g not kg</t>
  </si>
  <si>
    <t>Liquid Propane N2O (g/MMBtu)</t>
  </si>
  <si>
    <t>http://www.eia.gov/kids/energy.cfm?page=about_energy_conversion_calculator-basics</t>
  </si>
  <si>
    <t>metric tons</t>
  </si>
  <si>
    <t>1 g =</t>
  </si>
  <si>
    <t>Liquid Propane CH4 (g/MMBtu)</t>
  </si>
  <si>
    <t>Sources:</t>
  </si>
  <si>
    <t>1 kg =</t>
  </si>
  <si>
    <t>Liquid Propane CO2 (kg/MMBtu)</t>
  </si>
  <si>
    <t>Natural Gas N2O (kg/MMBtu)</t>
  </si>
  <si>
    <t>1 gal propane = 0.0916 MMBtu (Ctr Pt Energy website)</t>
  </si>
  <si>
    <t>Natural Gas CH4 (kg/MMBtu)</t>
  </si>
  <si>
    <t>1 therm natural gas = 0.1 MMBtu (Ctr Pt Energy website)</t>
  </si>
  <si>
    <t>Natural Gas CO2 (kg/MMBtu)</t>
  </si>
  <si>
    <t>1 gal gasoline = 0.124262 MMBtu (from EIA)</t>
  </si>
  <si>
    <t>(N2O to CO2e)</t>
  </si>
  <si>
    <t>1 KWH = 0.003412 MMBtu (from EIA)</t>
  </si>
  <si>
    <t>(CH4 to CO2e)</t>
  </si>
  <si>
    <t>1 gal diesel = 0.1396 MMBtu (from EIA)</t>
  </si>
  <si>
    <t>Conversion Factors for MMBtus</t>
  </si>
  <si>
    <t>Global Warming Potentials</t>
  </si>
  <si>
    <t>Emission Factors for Fuels</t>
  </si>
  <si>
    <t>FACTORS and SOURCES:</t>
  </si>
  <si>
    <t>Tank Fuel</t>
  </si>
  <si>
    <t>Quantity (gallons)</t>
  </si>
  <si>
    <t>Notes</t>
  </si>
  <si>
    <t>Acct#</t>
  </si>
  <si>
    <t>CAP Score Card</t>
  </si>
  <si>
    <t>Reduction Goal</t>
  </si>
  <si>
    <t>Percent Reduction From Base</t>
  </si>
  <si>
    <t>Emissions Reduction Plan Actions</t>
  </si>
  <si>
    <t>Sector</t>
  </si>
  <si>
    <t>Action</t>
  </si>
  <si>
    <t>Renewable Energy / Energy Supply</t>
  </si>
  <si>
    <t>Community Solar</t>
  </si>
  <si>
    <t>Ground source heat / geothermal</t>
  </si>
  <si>
    <t>Wind</t>
  </si>
  <si>
    <t>Energy Storage</t>
  </si>
  <si>
    <t>Energy Efficiency</t>
  </si>
  <si>
    <t>LED Lighting Retrofit</t>
  </si>
  <si>
    <t>HVAC Improvements</t>
  </si>
  <si>
    <t>LED Streetlight Conversion</t>
  </si>
  <si>
    <t>WWTP Upgrades</t>
  </si>
  <si>
    <t>Building Management System</t>
  </si>
  <si>
    <t>Green Fleets</t>
  </si>
  <si>
    <t>Electric Car Procurement Policy</t>
  </si>
  <si>
    <t>Increased Fleet Fuel Efficiency</t>
  </si>
  <si>
    <t>Route Enhancements</t>
  </si>
  <si>
    <t>Solid Waste</t>
  </si>
  <si>
    <t>Composting</t>
  </si>
  <si>
    <t>Recycling</t>
  </si>
  <si>
    <t>Non-Energy GHG Reduction</t>
  </si>
  <si>
    <t>Refrigerant Replacement</t>
  </si>
  <si>
    <t>Idling Policy</t>
  </si>
  <si>
    <t>Offset 100% of electricity with green power</t>
  </si>
  <si>
    <t>Average</t>
  </si>
  <si>
    <t>Central Hudson Account Name</t>
  </si>
  <si>
    <t>Town Hall/Helsmoortel wing</t>
  </si>
  <si>
    <t>4 High Street</t>
  </si>
  <si>
    <t>4 High St.</t>
  </si>
  <si>
    <t>Animal Shelter</t>
  </si>
  <si>
    <t>1765 Rt. 212</t>
  </si>
  <si>
    <t>Parks &amp; Rec</t>
  </si>
  <si>
    <t>Bandstand</t>
  </si>
  <si>
    <t>10 Pavilion St.</t>
  </si>
  <si>
    <t>Kiwanis Band Stage</t>
  </si>
  <si>
    <t>Bandstand -Lorenz Concesssion (Kiwanis Bandstage)</t>
  </si>
  <si>
    <t>21 Pavilon St.</t>
  </si>
  <si>
    <t>Streetlighting</t>
  </si>
  <si>
    <t>Barclay Heights #1 Lighting District</t>
  </si>
  <si>
    <t>Barclay Heights #2 Lighting District</t>
  </si>
  <si>
    <t>Barclay Lane Lighting District</t>
  </si>
  <si>
    <t>Water Delivery</t>
  </si>
  <si>
    <t>Blue Stone Park Water</t>
  </si>
  <si>
    <t>230 Hudson St.</t>
  </si>
  <si>
    <t>Ice Arena</t>
  </si>
  <si>
    <t>Chiller Plant</t>
  </si>
  <si>
    <t xml:space="preserve">Chiller </t>
  </si>
  <si>
    <t>6 Small World Ave.</t>
  </si>
  <si>
    <t>Chiller Building</t>
  </si>
  <si>
    <t>6 Smallwood</t>
  </si>
  <si>
    <t>Garden Place Lighting District</t>
  </si>
  <si>
    <t>4 High  St.</t>
  </si>
  <si>
    <t>General Town Lighting</t>
  </si>
  <si>
    <t>4 Hight St.</t>
  </si>
  <si>
    <t>Glasco Lighting District</t>
  </si>
  <si>
    <t>Glasco Little League Lights</t>
  </si>
  <si>
    <t>Glasco Mini Park Lights</t>
  </si>
  <si>
    <t>Glasco WWTP</t>
  </si>
  <si>
    <t>234 Hudson St.</t>
  </si>
  <si>
    <t>Grandstand Building</t>
  </si>
  <si>
    <t>2 Bob Moser Dr.</t>
  </si>
  <si>
    <t>Pump Stations</t>
  </si>
  <si>
    <t xml:space="preserve">GS Bishop Gate/York York Pump </t>
  </si>
  <si>
    <t>GS Canterbury Pump Station</t>
  </si>
  <si>
    <t>GS Garden Court Pump Station</t>
  </si>
  <si>
    <t>GS Hudson Street Pump Station</t>
  </si>
  <si>
    <t>GS Meadow Court Pump Station</t>
  </si>
  <si>
    <t>GS Route 32 Pump Station</t>
  </si>
  <si>
    <t>GS Spaulding Lane/Terri Dr. Pump</t>
  </si>
  <si>
    <t>Highway Department</t>
  </si>
  <si>
    <t>Main Highway Garage</t>
  </si>
  <si>
    <t>Highway Dept. (Main Garage)</t>
  </si>
  <si>
    <t>25 Churchland Rd.</t>
  </si>
  <si>
    <t xml:space="preserve">Hot Water Tank Zam. Bldg. </t>
  </si>
  <si>
    <t xml:space="preserve">Hot Water tank Zam. Bldg. </t>
  </si>
  <si>
    <t>Dome Ice Rink</t>
  </si>
  <si>
    <t>Ice Rink</t>
  </si>
  <si>
    <t>Ice Rink Buildings</t>
  </si>
  <si>
    <t>Ice Rink Dehumidifier</t>
  </si>
  <si>
    <t>Ice Rink Dehumidfier</t>
  </si>
  <si>
    <t>Kings Highway Water</t>
  </si>
  <si>
    <t>Yes</t>
  </si>
  <si>
    <t>Transfer Station</t>
  </si>
  <si>
    <t>Landfill</t>
  </si>
  <si>
    <t>1765 Route 212</t>
  </si>
  <si>
    <t>Large Pavillion &amp; Conference Center</t>
  </si>
  <si>
    <t>Large Pavilion</t>
  </si>
  <si>
    <t>10 Pavlion St.</t>
  </si>
  <si>
    <t>Little League Concession</t>
  </si>
  <si>
    <t>Wash. Ave. Ext</t>
  </si>
  <si>
    <t>Lorenz Field Concession</t>
  </si>
  <si>
    <t xml:space="preserve">Lorenz Field </t>
  </si>
  <si>
    <t>21 Pavilion St.</t>
  </si>
  <si>
    <t>Parks &amp; Rec Maintenance Building</t>
  </si>
  <si>
    <t xml:space="preserve">Maintenance Building #2 </t>
  </si>
  <si>
    <t>33 Pavilion St.</t>
  </si>
  <si>
    <t>Facilities Operation Center</t>
  </si>
  <si>
    <t xml:space="preserve">Maintenance Garage </t>
  </si>
  <si>
    <t>Malden Lighting District</t>
  </si>
  <si>
    <t>MS 9W Chlorine Booster Station</t>
  </si>
  <si>
    <t>215 Riverside Dr.</t>
  </si>
  <si>
    <t>MS 9W Pump Station</t>
  </si>
  <si>
    <t>MS Malden Tpke. Pump Station</t>
  </si>
  <si>
    <t>Malden WWTP</t>
  </si>
  <si>
    <t>MS River Rd. Malden WWTP</t>
  </si>
  <si>
    <t>MS Wash. Ave. Chlorine Booster</t>
  </si>
  <si>
    <t>MS Washington Ave. Pump Station</t>
  </si>
  <si>
    <t>Mt. Marion Park Circle Lights</t>
  </si>
  <si>
    <t>19 Park Circle</t>
  </si>
  <si>
    <t>Mt. Marion Park Lighting District</t>
  </si>
  <si>
    <t>4 High St</t>
  </si>
  <si>
    <t>Ricks Lane Highway Garage</t>
  </si>
  <si>
    <t>Old Highway Garage</t>
  </si>
  <si>
    <t>Old Highway Dept. Garage</t>
  </si>
  <si>
    <t>Quarryville Lighting District</t>
  </si>
  <si>
    <t>Highway Dept. Modular</t>
  </si>
  <si>
    <t>Saugerties Highway Dep't</t>
  </si>
  <si>
    <t>Senior Center</t>
  </si>
  <si>
    <t>Frank D. Greco Senior Center</t>
  </si>
  <si>
    <t>Senior Citizens Bldg.</t>
  </si>
  <si>
    <t>207 Market Street</t>
  </si>
  <si>
    <t>Small Pavillion</t>
  </si>
  <si>
    <t>22 Bob Moser Dr.</t>
  </si>
  <si>
    <t>Small World Pole</t>
  </si>
  <si>
    <t>19 Small World Ave.</t>
  </si>
  <si>
    <t>Soccer Concession</t>
  </si>
  <si>
    <t>Soccer Concession (Lorenz)</t>
  </si>
  <si>
    <t>20 Small World Ave.</t>
  </si>
  <si>
    <t>Soccer Pavilion</t>
  </si>
  <si>
    <t>Soccer Field (concession)</t>
  </si>
  <si>
    <t>Tennis Courts</t>
  </si>
  <si>
    <t xml:space="preserve">Softball Field </t>
  </si>
  <si>
    <t>Town Hall/Donlon wing</t>
  </si>
  <si>
    <t>Town Hall (Donlon Wing)</t>
  </si>
  <si>
    <t>Transformer/Town Hall</t>
  </si>
  <si>
    <t>Transformer</t>
  </si>
  <si>
    <t>Transformer/Meter Building #2</t>
  </si>
  <si>
    <t>Village Drive Lighting District</t>
  </si>
  <si>
    <t>4 High st.</t>
  </si>
  <si>
    <t>Windmere Lighting District</t>
  </si>
  <si>
    <t>Saugerties</t>
  </si>
  <si>
    <t>Central Hudson</t>
  </si>
  <si>
    <t>Kwh</t>
  </si>
  <si>
    <t>cff</t>
  </si>
  <si>
    <t>Therms</t>
  </si>
  <si>
    <t>kWh</t>
  </si>
  <si>
    <t>Old Highway Dept.  Garage</t>
  </si>
  <si>
    <t>ccf</t>
  </si>
  <si>
    <t xml:space="preserve">Ice Rink Buildings </t>
  </si>
  <si>
    <t>Bandstand (Lorenz Concession)</t>
  </si>
  <si>
    <t xml:space="preserve">Large Pavilion </t>
  </si>
  <si>
    <t>Small Pavilion</t>
  </si>
  <si>
    <t>Softball Field</t>
  </si>
  <si>
    <t>Senior Citizen Bldg</t>
  </si>
  <si>
    <t xml:space="preserve">Town Hall </t>
  </si>
  <si>
    <t>Town Hall (Donlon wing)</t>
  </si>
  <si>
    <t xml:space="preserve">4 High Street </t>
  </si>
  <si>
    <t>4 High Street (Town Hall )</t>
  </si>
  <si>
    <t xml:space="preserve">Landfill </t>
  </si>
  <si>
    <t xml:space="preserve">Transformer </t>
  </si>
  <si>
    <t>Transformer/Meter Building #1</t>
  </si>
  <si>
    <t>kwh</t>
  </si>
  <si>
    <t>Description (Central Hudson Account Name)</t>
  </si>
  <si>
    <t>Annual</t>
  </si>
  <si>
    <t>Parks &amp; Rec Maintenance building</t>
  </si>
  <si>
    <t>N/A</t>
  </si>
  <si>
    <t>Town of Saugerties</t>
  </si>
  <si>
    <t>12/30/2015</t>
  </si>
  <si>
    <t xml:space="preserve">ACTUAL  </t>
  </si>
  <si>
    <t>E</t>
  </si>
  <si>
    <t>1/31/2016</t>
  </si>
  <si>
    <t>2/29/2016</t>
  </si>
  <si>
    <t>3/29/2016</t>
  </si>
  <si>
    <t>4/27/2016</t>
  </si>
  <si>
    <t>5/29/2016</t>
  </si>
  <si>
    <t>6/28/2016</t>
  </si>
  <si>
    <t>7/27/2016</t>
  </si>
  <si>
    <t>8/28/2016</t>
  </si>
  <si>
    <t>9/26/2016</t>
  </si>
  <si>
    <t>10/29/2016</t>
  </si>
  <si>
    <t>11/29/2016</t>
  </si>
  <si>
    <t>12/31/2016</t>
  </si>
  <si>
    <t>1/30/2017</t>
  </si>
  <si>
    <t>2/27/2017</t>
  </si>
  <si>
    <t>3/29/2017</t>
  </si>
  <si>
    <t>4/26/2017</t>
  </si>
  <si>
    <t>5/28/2017</t>
  </si>
  <si>
    <t>6/27/2017</t>
  </si>
  <si>
    <t>7/26/2017</t>
  </si>
  <si>
    <t>8/27/2017</t>
  </si>
  <si>
    <t>9/25/2017</t>
  </si>
  <si>
    <t>10/28/2017</t>
  </si>
  <si>
    <t>11/28/2017</t>
  </si>
  <si>
    <t>12/16/2015</t>
  </si>
  <si>
    <t>1/17/2016</t>
  </si>
  <si>
    <t>2/15/2016</t>
  </si>
  <si>
    <t>3/16/2016</t>
  </si>
  <si>
    <t>4/13/2016</t>
  </si>
  <si>
    <t>5/16/2016</t>
  </si>
  <si>
    <t>6/15/2016</t>
  </si>
  <si>
    <t>7/17/2016</t>
  </si>
  <si>
    <t>8/16/2016</t>
  </si>
  <si>
    <t>9/13/2016</t>
  </si>
  <si>
    <t>10/12/2016</t>
  </si>
  <si>
    <t>11/13/2016</t>
  </si>
  <si>
    <t>12/17/2016</t>
  </si>
  <si>
    <t>1/17/2017</t>
  </si>
  <si>
    <t>2/18/2017</t>
  </si>
  <si>
    <t>3/18/2017</t>
  </si>
  <si>
    <t>4/16/2017</t>
  </si>
  <si>
    <t>5/14/2017</t>
  </si>
  <si>
    <t>6/13/2017</t>
  </si>
  <si>
    <t>7/12/2017</t>
  </si>
  <si>
    <t>8/13/2017</t>
  </si>
  <si>
    <t>9/11/2017</t>
  </si>
  <si>
    <t>10/11/2017</t>
  </si>
  <si>
    <t>11/11/2017</t>
  </si>
  <si>
    <t>12/15/2015</t>
  </si>
  <si>
    <t>1/13/2016</t>
  </si>
  <si>
    <t>2/14/2016</t>
  </si>
  <si>
    <t>3/15/2016</t>
  </si>
  <si>
    <t>4/12/2016</t>
  </si>
  <si>
    <t>5/14/2016</t>
  </si>
  <si>
    <t>6/14/2016</t>
  </si>
  <si>
    <t>7/16/2016</t>
  </si>
  <si>
    <t>8/14/2016</t>
  </si>
  <si>
    <t>9/12/2016</t>
  </si>
  <si>
    <t>10/11/2016</t>
  </si>
  <si>
    <t>12/14/2016</t>
  </si>
  <si>
    <t>2/15/2017</t>
  </si>
  <si>
    <t>3/14/2017</t>
  </si>
  <si>
    <t>4/11/2017</t>
  </si>
  <si>
    <t>5/13/2017</t>
  </si>
  <si>
    <t>6/12/2017</t>
  </si>
  <si>
    <t>7/15/2017</t>
  </si>
  <si>
    <t>9/13/2017</t>
  </si>
  <si>
    <t>11/12/2017</t>
  </si>
  <si>
    <t>ESTIMATE</t>
  </si>
  <si>
    <t>G</t>
  </si>
  <si>
    <t>5/15/2016</t>
  </si>
  <si>
    <t>8/14/2017</t>
  </si>
  <si>
    <t>8/31/2017</t>
  </si>
  <si>
    <t>10/13/2017</t>
  </si>
  <si>
    <t>11/13/2017</t>
  </si>
  <si>
    <t>3/23/2017</t>
  </si>
  <si>
    <t>11/14/2015</t>
  </si>
  <si>
    <t>2/14/2017</t>
  </si>
  <si>
    <t>7/14/2016</t>
  </si>
  <si>
    <t>8/26/2016</t>
  </si>
  <si>
    <t>12/14/2015</t>
  </si>
  <si>
    <t>1/12/2016</t>
  </si>
  <si>
    <t>5/11/2016</t>
  </si>
  <si>
    <t>10/10/2016</t>
  </si>
  <si>
    <t>11/12/2016</t>
  </si>
  <si>
    <t>12/13/2016</t>
  </si>
  <si>
    <t>1/16/2017</t>
  </si>
  <si>
    <t>2/11/2017</t>
  </si>
  <si>
    <t>3/13/2017</t>
  </si>
  <si>
    <t>6/11/2017</t>
  </si>
  <si>
    <t>7/11/2017</t>
  </si>
  <si>
    <t>8/12/2017</t>
  </si>
  <si>
    <t>10/9/2017</t>
  </si>
  <si>
    <t>2/13/2016</t>
  </si>
  <si>
    <t>6/13/2016</t>
  </si>
  <si>
    <t>7/13/2016</t>
  </si>
  <si>
    <t>8/13/2016</t>
  </si>
  <si>
    <t>11/9/2016</t>
  </si>
  <si>
    <t>4/10/2017</t>
  </si>
  <si>
    <t>5/10/2017</t>
  </si>
  <si>
    <t>10/10/2017</t>
  </si>
  <si>
    <t>8/11/2017</t>
  </si>
  <si>
    <t>9/2/2017</t>
  </si>
  <si>
    <t>1/18/2016</t>
  </si>
  <si>
    <t>2/16/2016</t>
  </si>
  <si>
    <t>3/19/2016</t>
  </si>
  <si>
    <t>4/17/2016</t>
  </si>
  <si>
    <t>6/18/2016</t>
  </si>
  <si>
    <t>7/18/2016</t>
  </si>
  <si>
    <t>9/14/2016</t>
  </si>
  <si>
    <t>10/15/2016</t>
  </si>
  <si>
    <t>11/15/2016</t>
  </si>
  <si>
    <t>12/18/2016</t>
  </si>
  <si>
    <t>2/19/2017</t>
  </si>
  <si>
    <t>3/19/2017</t>
  </si>
  <si>
    <t>4/15/2017</t>
  </si>
  <si>
    <t>5/15/2017</t>
  </si>
  <si>
    <t>9/17/2017</t>
  </si>
  <si>
    <t>10/14/2017</t>
  </si>
  <si>
    <t>11/15/2017</t>
  </si>
  <si>
    <t>7/14/2017</t>
  </si>
  <si>
    <t>2/17/2017</t>
  </si>
  <si>
    <t>12/19/2015</t>
  </si>
  <si>
    <t>11/8/2015</t>
  </si>
  <si>
    <t>1/4/2016</t>
  </si>
  <si>
    <t>3/7/2016</t>
  </si>
  <si>
    <t>5/6/2016</t>
  </si>
  <si>
    <t>7/9/2016</t>
  </si>
  <si>
    <t>9/6/2016</t>
  </si>
  <si>
    <t>9/4/2016</t>
  </si>
  <si>
    <t>11/7/2016</t>
  </si>
  <si>
    <t>1/9/2017</t>
  </si>
  <si>
    <t>2/5/2017</t>
  </si>
  <si>
    <t>3/8/2017</t>
  </si>
  <si>
    <t>4/3/2017</t>
  </si>
  <si>
    <t>5/8/2017</t>
  </si>
  <si>
    <t>6/6/2017</t>
  </si>
  <si>
    <t>7/8/2017</t>
  </si>
  <si>
    <t>8/6/2017</t>
  </si>
  <si>
    <t>9/5/2017</t>
  </si>
  <si>
    <t>10/7/2017</t>
  </si>
  <si>
    <t>11/6/2017</t>
  </si>
  <si>
    <t>11/21/2015</t>
  </si>
  <si>
    <t>1/21/2016</t>
  </si>
  <si>
    <t>3/21/2016</t>
  </si>
  <si>
    <t>5/22/2016</t>
  </si>
  <si>
    <t>7/23/2016</t>
  </si>
  <si>
    <t>8/21/2016</t>
  </si>
  <si>
    <t>9/20/2016</t>
  </si>
  <si>
    <t>10/18/2016</t>
  </si>
  <si>
    <t>11/21/2016</t>
  </si>
  <si>
    <t>12/20/2016</t>
  </si>
  <si>
    <t>1/24/2017</t>
  </si>
  <si>
    <t>2/21/2017</t>
  </si>
  <si>
    <t>3/25/2017</t>
  </si>
  <si>
    <t>4/22/2017</t>
  </si>
  <si>
    <t>5/22/2017</t>
  </si>
  <si>
    <t>6/18/2017</t>
  </si>
  <si>
    <t>7/22/2017</t>
  </si>
  <si>
    <t>8/20/2017</t>
  </si>
  <si>
    <t>9/19/2017</t>
  </si>
  <si>
    <t>11/20/2017</t>
  </si>
  <si>
    <t>9/18/2016</t>
  </si>
  <si>
    <t>10/17/2017</t>
  </si>
  <si>
    <t>8/22/2016</t>
  </si>
  <si>
    <t>11/18/2016</t>
  </si>
  <si>
    <t>10/18/2017</t>
  </si>
  <si>
    <t>11/22/2015</t>
  </si>
  <si>
    <t>1/23/2016</t>
  </si>
  <si>
    <t>7/24/2016</t>
  </si>
  <si>
    <t>9/21/2016</t>
  </si>
  <si>
    <t>10/19/2016</t>
  </si>
  <si>
    <t>11/22/2016</t>
  </si>
  <si>
    <t>12/24/2016</t>
  </si>
  <si>
    <t>1/25/2017</t>
  </si>
  <si>
    <t>3/26/2017</t>
  </si>
  <si>
    <t>5/23/2017</t>
  </si>
  <si>
    <t>6/19/2017</t>
  </si>
  <si>
    <t>7/20/2017</t>
  </si>
  <si>
    <t>7/23/2017</t>
  </si>
  <si>
    <t>9/20/2017</t>
  </si>
  <si>
    <t>11/21/2017</t>
  </si>
  <si>
    <t>11/27/2015</t>
  </si>
  <si>
    <t>1/28/2016</t>
  </si>
  <si>
    <t>3/28/2016</t>
  </si>
  <si>
    <t>5/28/2016</t>
  </si>
  <si>
    <t>8/27/2016</t>
  </si>
  <si>
    <t>12/28/2016</t>
  </si>
  <si>
    <t>4/24/2017</t>
  </si>
  <si>
    <t>6/25/2017</t>
  </si>
  <si>
    <t>8/22/2017</t>
  </si>
  <si>
    <t>10/30/2017</t>
  </si>
  <si>
    <t>11/28/2015</t>
  </si>
  <si>
    <t>5/31/2016</t>
  </si>
  <si>
    <t>7/31/2016</t>
  </si>
  <si>
    <t>7/28/2016</t>
  </si>
  <si>
    <t>9/28/2016</t>
  </si>
  <si>
    <t>10/31/2016</t>
  </si>
  <si>
    <t>12/4/2016</t>
  </si>
  <si>
    <t>1/31/2017</t>
  </si>
  <si>
    <t>2/26/2017</t>
  </si>
  <si>
    <t>4/1/2017</t>
  </si>
  <si>
    <t>5/1/2017</t>
  </si>
  <si>
    <t>5/30/2017</t>
  </si>
  <si>
    <t>3/28/2017</t>
  </si>
  <si>
    <t>7/30/2017</t>
  </si>
  <si>
    <t>7/27/2017</t>
  </si>
  <si>
    <t>9/27/2017</t>
  </si>
  <si>
    <t>11/29/2015</t>
  </si>
  <si>
    <t>1/29/2016</t>
  </si>
  <si>
    <t>4/1/2016</t>
  </si>
  <si>
    <t>6/1/2016</t>
  </si>
  <si>
    <t>8/1/2016</t>
  </si>
  <si>
    <t>10/1/2016</t>
  </si>
  <si>
    <t>12/5/2016</t>
  </si>
  <si>
    <t>1/5/2017</t>
  </si>
  <si>
    <t>2/1/2017</t>
  </si>
  <si>
    <t>4/2/2017</t>
  </si>
  <si>
    <t>5/31/2017</t>
  </si>
  <si>
    <t>6/26/2017</t>
  </si>
  <si>
    <t>6/29/2017</t>
  </si>
  <si>
    <t>12/3/2016</t>
  </si>
  <si>
    <t>7/31/2017</t>
  </si>
  <si>
    <t>6/2/2017</t>
  </si>
  <si>
    <t>9/30/2017</t>
  </si>
  <si>
    <t>12/21/2015</t>
  </si>
  <si>
    <t>2/21/2016</t>
  </si>
  <si>
    <t>4/21/2016</t>
  </si>
  <si>
    <t>6/22/2016</t>
  </si>
  <si>
    <t>7/19/2016</t>
  </si>
  <si>
    <t>12/25/2016</t>
  </si>
  <si>
    <t>3/20/2017</t>
  </si>
  <si>
    <t>4/21/2017</t>
  </si>
  <si>
    <t>6/21/2017</t>
  </si>
  <si>
    <t>7/18/2017</t>
  </si>
  <si>
    <t>8/21/2017</t>
  </si>
  <si>
    <t>11/19/2017</t>
  </si>
  <si>
    <t>11/20/2016</t>
  </si>
  <si>
    <t>5/21/2017</t>
  </si>
  <si>
    <t>9/18/2017</t>
  </si>
  <si>
    <t>2/25/2016</t>
  </si>
  <si>
    <t>4/23/2016</t>
  </si>
  <si>
    <t>6/26/2016</t>
  </si>
  <si>
    <t>8/24/2016</t>
  </si>
  <si>
    <t>10/23/2016</t>
  </si>
  <si>
    <t>12/27/2016</t>
  </si>
  <si>
    <t>1/29/2017</t>
  </si>
  <si>
    <t>2/25/2017</t>
  </si>
  <si>
    <t>8/23/2017</t>
  </si>
  <si>
    <t>10/22/2017</t>
  </si>
  <si>
    <t>11/13/2015</t>
  </si>
  <si>
    <t>1/11/2016</t>
  </si>
  <si>
    <t>3/13/2016</t>
  </si>
  <si>
    <t>5/12/2016</t>
  </si>
  <si>
    <t>8/15/2016</t>
  </si>
  <si>
    <t>12/12/2016</t>
  </si>
  <si>
    <t>1/15/2017</t>
  </si>
  <si>
    <t>2/8/2017</t>
  </si>
  <si>
    <t>4/9/2017</t>
  </si>
  <si>
    <t>8/9/2017</t>
  </si>
  <si>
    <t>11/16/2015</t>
  </si>
  <si>
    <t>1/15/2016</t>
  </si>
  <si>
    <t>3/17/2016</t>
  </si>
  <si>
    <t>5/20/2016</t>
  </si>
  <si>
    <t>8/20/2016</t>
  </si>
  <si>
    <t>9/17/2016</t>
  </si>
  <si>
    <t>11/16/2016</t>
  </si>
  <si>
    <t>1/18/2017</t>
  </si>
  <si>
    <t>5/17/2017</t>
  </si>
  <si>
    <t>7/17/2017</t>
  </si>
  <si>
    <t>9/16/2017</t>
  </si>
  <si>
    <t>10/15/2017</t>
  </si>
  <si>
    <t>11/20/2015</t>
  </si>
  <si>
    <t>3/20/2016</t>
  </si>
  <si>
    <t>7/20/2016</t>
  </si>
  <si>
    <t>9/19/2016</t>
  </si>
  <si>
    <t>10/17/2016</t>
  </si>
  <si>
    <t>12/19/2016</t>
  </si>
  <si>
    <t>1/23/2017</t>
  </si>
  <si>
    <t>2/20/2017</t>
  </si>
  <si>
    <t>3/22/2017</t>
  </si>
  <si>
    <t>4/18/2017</t>
  </si>
  <si>
    <t>6/20/2017</t>
  </si>
  <si>
    <t>7/19/2017</t>
  </si>
  <si>
    <t>8/15/2017</t>
  </si>
  <si>
    <t>11/5/2015</t>
  </si>
  <si>
    <t>1/3/2016</t>
  </si>
  <si>
    <t>3/4/2016</t>
  </si>
  <si>
    <t>5/1/2016</t>
  </si>
  <si>
    <t>7/4/2016</t>
  </si>
  <si>
    <t>8/3/2016</t>
  </si>
  <si>
    <t>9/3/2016</t>
  </si>
  <si>
    <t>11/2/2016</t>
  </si>
  <si>
    <t>1/4/2017</t>
  </si>
  <si>
    <t>2/4/2017</t>
  </si>
  <si>
    <t>3/5/2017</t>
  </si>
  <si>
    <t>5/3/2017</t>
  </si>
  <si>
    <t>7/3/2017</t>
  </si>
  <si>
    <t>8/2/2017</t>
  </si>
  <si>
    <t>10/2/2017</t>
  </si>
  <si>
    <t>11/1/2017</t>
  </si>
  <si>
    <t>Facility/Group Name (or Dept.)</t>
  </si>
  <si>
    <t>% Reduction From Baseline</t>
  </si>
  <si>
    <t>Baseline Emissions (MTCO2e)</t>
  </si>
  <si>
    <t>Required Reduction (MTCO2e)</t>
  </si>
  <si>
    <t>Total Plan Savings (MTCO2e)</t>
  </si>
  <si>
    <t>GHG Savings (MTCO2e)</t>
  </si>
  <si>
    <t>Electricity (kWh)</t>
  </si>
  <si>
    <t>Natural Gas (therms)</t>
  </si>
  <si>
    <t>Propane (gallons)</t>
  </si>
  <si>
    <t>Fuel Oil (gallons)</t>
  </si>
  <si>
    <t>Gasoline (gallons)</t>
  </si>
  <si>
    <t>Diesel (gallons)</t>
  </si>
  <si>
    <t>GHG Emissions (MTCO2e)</t>
  </si>
  <si>
    <t>Electricity (gallons)</t>
  </si>
  <si>
    <t>Average Energy Cost (USD)</t>
  </si>
  <si>
    <t xml:space="preserve">Annual GHG emissions (MTCO2e) from </t>
  </si>
  <si>
    <t>Choose Grid Subregion:</t>
  </si>
  <si>
    <t>Upstate NY</t>
  </si>
  <si>
    <t>Grid Subregions</t>
  </si>
  <si>
    <t>CO2e (lb/MWh)</t>
  </si>
  <si>
    <t>CO2e(kg/MWH)</t>
  </si>
  <si>
    <t>Electric CO2e (kg/MWh)</t>
  </si>
  <si>
    <t>NYS Avg.</t>
  </si>
  <si>
    <t>NYC/Westchester</t>
  </si>
  <si>
    <t>Long Island</t>
  </si>
  <si>
    <t>Police: Town Hall/Donlon wing</t>
  </si>
  <si>
    <t>Building Inspector: Town Hall/Helsmoortel 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</si>
</sst>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_);_(* \(#,##0\);_(* &quot;-&quot;??_);_(@_)"/>
    <numFmt numFmtId="167" formatCode="&quot;$&quot;#,##0"/>
    <numFmt numFmtId="168" formatCode="_(* #,##0.0_);_(* \(#,##0.0\);_(* &quot;-&quot;??_);_(@_)"/>
    <numFmt numFmtId="169" formatCode="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4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2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49" fontId="0" fillId="2" borderId="1" xfId="0" applyNumberFormat="1" applyFill="1" applyBorder="1"/>
    <xf numFmtId="0" fontId="0" fillId="2" borderId="9" xfId="0" applyFill="1" applyBorder="1"/>
    <xf numFmtId="0" fontId="0" fillId="0" borderId="3" xfId="0" applyBorder="1"/>
    <xf numFmtId="44" fontId="0" fillId="0" borderId="1" xfId="6" applyFont="1" applyBorder="1" applyAlignment="1">
      <alignment wrapText="1"/>
    </xf>
    <xf numFmtId="0" fontId="0" fillId="4" borderId="1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1" xfId="0" applyFill="1" applyBorder="1" applyAlignment="1">
      <alignment wrapText="1"/>
    </xf>
    <xf numFmtId="0" fontId="0" fillId="5" borderId="10" xfId="0" applyFill="1" applyBorder="1"/>
    <xf numFmtId="0" fontId="0" fillId="5" borderId="11" xfId="0" applyFill="1" applyBorder="1" applyAlignment="1">
      <alignment wrapText="1"/>
    </xf>
    <xf numFmtId="49" fontId="0" fillId="5" borderId="11" xfId="0" applyNumberFormat="1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3" borderId="14" xfId="0" applyFill="1" applyBorder="1"/>
    <xf numFmtId="0" fontId="0" fillId="0" borderId="17" xfId="0" applyBorder="1"/>
    <xf numFmtId="0" fontId="0" fillId="0" borderId="5" xfId="0" applyBorder="1"/>
    <xf numFmtId="0" fontId="0" fillId="4" borderId="5" xfId="0" applyFill="1" applyBorder="1"/>
    <xf numFmtId="0" fontId="0" fillId="3" borderId="7" xfId="0" applyFill="1" applyBorder="1"/>
    <xf numFmtId="0" fontId="0" fillId="0" borderId="7" xfId="0" applyBorder="1"/>
    <xf numFmtId="0" fontId="0" fillId="0" borderId="8" xfId="0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6" borderId="14" xfId="0" applyFont="1" applyFill="1" applyBorder="1"/>
    <xf numFmtId="0" fontId="1" fillId="6" borderId="21" xfId="0" applyFont="1" applyFill="1" applyBorder="1"/>
    <xf numFmtId="0" fontId="0" fillId="7" borderId="22" xfId="0" applyFill="1" applyBorder="1"/>
    <xf numFmtId="0" fontId="1" fillId="7" borderId="13" xfId="0" applyFont="1" applyFill="1" applyBorder="1"/>
    <xf numFmtId="0" fontId="1" fillId="7" borderId="13" xfId="0" applyFont="1" applyFill="1" applyBorder="1" applyAlignment="1">
      <alignment horizontal="center"/>
    </xf>
    <xf numFmtId="0" fontId="1" fillId="7" borderId="1" xfId="0" applyFont="1" applyFill="1" applyBorder="1"/>
    <xf numFmtId="0" fontId="0" fillId="3" borderId="22" xfId="0" applyFill="1" applyBorder="1"/>
    <xf numFmtId="166" fontId="0" fillId="0" borderId="22" xfId="7" applyNumberFormat="1" applyFont="1" applyBorder="1" applyAlignment="1">
      <alignment horizontal="right"/>
    </xf>
    <xf numFmtId="43" fontId="0" fillId="0" borderId="1" xfId="0" applyNumberFormat="1" applyBorder="1"/>
    <xf numFmtId="166" fontId="0" fillId="0" borderId="1" xfId="0" applyNumberFormat="1" applyBorder="1"/>
    <xf numFmtId="44" fontId="0" fillId="0" borderId="22" xfId="6" applyFont="1" applyBorder="1" applyAlignment="1">
      <alignment horizontal="right"/>
    </xf>
    <xf numFmtId="44" fontId="0" fillId="0" borderId="14" xfId="6" applyFont="1" applyBorder="1" applyAlignment="1">
      <alignment horizontal="right"/>
    </xf>
    <xf numFmtId="44" fontId="0" fillId="0" borderId="1" xfId="6" applyFont="1" applyBorder="1"/>
    <xf numFmtId="166" fontId="0" fillId="0" borderId="14" xfId="7" applyNumberFormat="1" applyFont="1" applyBorder="1" applyAlignment="1">
      <alignment horizontal="right"/>
    </xf>
    <xf numFmtId="166" fontId="0" fillId="0" borderId="0" xfId="7" applyNumberFormat="1" applyFont="1" applyAlignment="1">
      <alignment horizontal="right"/>
    </xf>
    <xf numFmtId="2" fontId="0" fillId="0" borderId="0" xfId="0" applyNumberFormat="1"/>
    <xf numFmtId="43" fontId="0" fillId="0" borderId="0" xfId="0" applyNumberFormat="1"/>
    <xf numFmtId="166" fontId="0" fillId="0" borderId="0" xfId="0" applyNumberFormat="1"/>
    <xf numFmtId="0" fontId="0" fillId="8" borderId="1" xfId="0" applyFill="1" applyBorder="1"/>
    <xf numFmtId="0" fontId="0" fillId="6" borderId="21" xfId="0" applyFill="1" applyBorder="1"/>
    <xf numFmtId="43" fontId="0" fillId="6" borderId="21" xfId="0" applyNumberFormat="1" applyFill="1" applyBorder="1"/>
    <xf numFmtId="0" fontId="10" fillId="0" borderId="0" xfId="0" applyFont="1"/>
    <xf numFmtId="165" fontId="0" fillId="0" borderId="0" xfId="0" applyNumberFormat="1"/>
    <xf numFmtId="0" fontId="0" fillId="0" borderId="14" xfId="0" applyBorder="1"/>
    <xf numFmtId="0" fontId="1" fillId="0" borderId="1" xfId="0" applyFont="1" applyBorder="1"/>
    <xf numFmtId="0" fontId="1" fillId="7" borderId="4" xfId="7" applyNumberFormat="1" applyFont="1" applyFill="1" applyBorder="1"/>
    <xf numFmtId="0" fontId="1" fillId="7" borderId="1" xfId="7" applyNumberFormat="1" applyFont="1" applyFill="1" applyBorder="1"/>
    <xf numFmtId="0" fontId="1" fillId="7" borderId="5" xfId="7" applyNumberFormat="1" applyFont="1" applyFill="1" applyBorder="1"/>
    <xf numFmtId="0" fontId="0" fillId="0" borderId="1" xfId="0" applyBorder="1" applyAlignment="1">
      <alignment horizontal="left"/>
    </xf>
    <xf numFmtId="165" fontId="0" fillId="0" borderId="14" xfId="0" applyNumberFormat="1" applyBorder="1"/>
    <xf numFmtId="166" fontId="0" fillId="0" borderId="4" xfId="7" applyNumberFormat="1" applyFont="1" applyBorder="1"/>
    <xf numFmtId="166" fontId="0" fillId="0" borderId="1" xfId="7" applyNumberFormat="1" applyFont="1" applyBorder="1"/>
    <xf numFmtId="166" fontId="0" fillId="0" borderId="5" xfId="7" applyNumberFormat="1" applyFont="1" applyBorder="1"/>
    <xf numFmtId="44" fontId="0" fillId="0" borderId="17" xfId="6" applyFont="1" applyBorder="1"/>
    <xf numFmtId="44" fontId="0" fillId="0" borderId="5" xfId="6" applyFont="1" applyBorder="1"/>
    <xf numFmtId="166" fontId="0" fillId="0" borderId="0" xfId="7" applyNumberFormat="1" applyFont="1"/>
    <xf numFmtId="166" fontId="0" fillId="0" borderId="26" xfId="7" applyNumberFormat="1" applyFont="1" applyBorder="1"/>
    <xf numFmtId="166" fontId="0" fillId="0" borderId="27" xfId="7" applyNumberFormat="1" applyFont="1" applyBorder="1"/>
    <xf numFmtId="44" fontId="0" fillId="0" borderId="26" xfId="6" applyFont="1" applyBorder="1"/>
    <xf numFmtId="44" fontId="0" fillId="0" borderId="0" xfId="6" applyFont="1"/>
    <xf numFmtId="44" fontId="0" fillId="0" borderId="14" xfId="6" applyFont="1" applyBorder="1"/>
    <xf numFmtId="44" fontId="0" fillId="0" borderId="21" xfId="6" applyFont="1" applyBorder="1"/>
    <xf numFmtId="44" fontId="0" fillId="0" borderId="27" xfId="6" applyFont="1" applyBorder="1"/>
    <xf numFmtId="0" fontId="0" fillId="8" borderId="1" xfId="0" applyFill="1" applyBorder="1" applyAlignment="1">
      <alignment horizontal="left"/>
    </xf>
    <xf numFmtId="165" fontId="0" fillId="8" borderId="14" xfId="0" applyNumberFormat="1" applyFill="1" applyBorder="1"/>
    <xf numFmtId="166" fontId="0" fillId="8" borderId="6" xfId="7" applyNumberFormat="1" applyFont="1" applyFill="1" applyBorder="1"/>
    <xf numFmtId="166" fontId="0" fillId="8" borderId="7" xfId="7" applyNumberFormat="1" applyFont="1" applyFill="1" applyBorder="1"/>
    <xf numFmtId="166" fontId="0" fillId="8" borderId="8" xfId="7" applyNumberFormat="1" applyFont="1" applyFill="1" applyBorder="1"/>
    <xf numFmtId="44" fontId="0" fillId="8" borderId="28" xfId="6" applyFont="1" applyFill="1" applyBorder="1"/>
    <xf numFmtId="44" fontId="0" fillId="8" borderId="7" xfId="6" applyFont="1" applyFill="1" applyBorder="1"/>
    <xf numFmtId="44" fontId="0" fillId="8" borderId="29" xfId="6" applyFont="1" applyFill="1" applyBorder="1"/>
    <xf numFmtId="44" fontId="0" fillId="8" borderId="15" xfId="6" applyFont="1" applyFill="1" applyBorder="1"/>
    <xf numFmtId="44" fontId="0" fillId="8" borderId="8" xfId="6" applyFont="1" applyFill="1" applyBorder="1"/>
    <xf numFmtId="166" fontId="1" fillId="6" borderId="21" xfId="7" applyNumberFormat="1" applyFont="1" applyFill="1" applyBorder="1" applyAlignment="1">
      <alignment horizontal="right"/>
    </xf>
    <xf numFmtId="2" fontId="1" fillId="6" borderId="21" xfId="0" applyNumberFormat="1" applyFont="1" applyFill="1" applyBorder="1"/>
    <xf numFmtId="165" fontId="1" fillId="6" borderId="21" xfId="0" applyNumberFormat="1" applyFont="1" applyFill="1" applyBorder="1"/>
    <xf numFmtId="1" fontId="1" fillId="0" borderId="1" xfId="0" applyNumberFormat="1" applyFont="1" applyBorder="1"/>
    <xf numFmtId="0" fontId="1" fillId="10" borderId="1" xfId="0" applyFont="1" applyFill="1" applyBorder="1" applyAlignment="1">
      <alignment horizontal="right"/>
    </xf>
    <xf numFmtId="2" fontId="1" fillId="0" borderId="1" xfId="0" applyNumberFormat="1" applyFont="1" applyBorder="1"/>
    <xf numFmtId="2" fontId="1" fillId="10" borderId="1" xfId="0" applyNumberFormat="1" applyFont="1" applyFill="1" applyBorder="1"/>
    <xf numFmtId="0" fontId="6" fillId="0" borderId="1" xfId="0" applyFont="1" applyBorder="1" applyAlignment="1">
      <alignment horizontal="left"/>
    </xf>
    <xf numFmtId="165" fontId="0" fillId="0" borderId="1" xfId="0" applyNumberFormat="1" applyBorder="1"/>
    <xf numFmtId="165" fontId="0" fillId="10" borderId="1" xfId="0" applyNumberFormat="1" applyFill="1" applyBorder="1"/>
    <xf numFmtId="9" fontId="0" fillId="0" borderId="1" xfId="8" applyFont="1" applyBorder="1"/>
    <xf numFmtId="9" fontId="0" fillId="10" borderId="1" xfId="8" applyFont="1" applyFill="1" applyBorder="1"/>
    <xf numFmtId="9" fontId="0" fillId="0" borderId="0" xfId="8" applyFont="1"/>
    <xf numFmtId="0" fontId="1" fillId="6" borderId="2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65" fontId="0" fillId="0" borderId="1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2" fontId="0" fillId="0" borderId="1" xfId="7" applyNumberFormat="1" applyFont="1" applyBorder="1" applyAlignment="1">
      <alignment horizontal="right" vertical="center"/>
    </xf>
    <xf numFmtId="167" fontId="0" fillId="0" borderId="9" xfId="6" applyNumberFormat="1" applyFont="1" applyBorder="1" applyAlignment="1">
      <alignment horizontal="right" vertical="center"/>
    </xf>
    <xf numFmtId="167" fontId="0" fillId="0" borderId="1" xfId="6" applyNumberFormat="1" applyFont="1" applyBorder="1" applyAlignment="1">
      <alignment horizontal="right" vertical="center"/>
    </xf>
    <xf numFmtId="0" fontId="6" fillId="8" borderId="1" xfId="0" applyFont="1" applyFill="1" applyBorder="1" applyAlignment="1">
      <alignment horizontal="left"/>
    </xf>
    <xf numFmtId="0" fontId="0" fillId="11" borderId="1" xfId="0" applyFill="1" applyBorder="1"/>
    <xf numFmtId="0" fontId="0" fillId="0" borderId="32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33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165" fontId="14" fillId="0" borderId="16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5" fillId="0" borderId="32" xfId="0" applyFont="1" applyBorder="1"/>
    <xf numFmtId="0" fontId="17" fillId="12" borderId="0" xfId="0" applyFont="1" applyFill="1"/>
    <xf numFmtId="0" fontId="1" fillId="13" borderId="1" xfId="0" applyFont="1" applyFill="1" applyBorder="1"/>
    <xf numFmtId="0" fontId="1" fillId="13" borderId="1" xfId="0" applyFont="1" applyFill="1" applyBorder="1" applyAlignment="1">
      <alignment wrapText="1"/>
    </xf>
    <xf numFmtId="0" fontId="1" fillId="7" borderId="4" xfId="0" applyFont="1" applyFill="1" applyBorder="1"/>
    <xf numFmtId="0" fontId="1" fillId="7" borderId="5" xfId="0" applyFont="1" applyFill="1" applyBorder="1"/>
    <xf numFmtId="44" fontId="0" fillId="0" borderId="34" xfId="6" applyFont="1" applyBorder="1" applyAlignment="1">
      <alignment horizontal="right"/>
    </xf>
    <xf numFmtId="0" fontId="0" fillId="0" borderId="27" xfId="0" applyBorder="1"/>
    <xf numFmtId="166" fontId="0" fillId="8" borderId="6" xfId="7" applyNumberFormat="1" applyFont="1" applyFill="1" applyBorder="1" applyAlignment="1">
      <alignment horizontal="right"/>
    </xf>
    <xf numFmtId="166" fontId="0" fillId="8" borderId="7" xfId="7" applyNumberFormat="1" applyFont="1" applyFill="1" applyBorder="1" applyAlignment="1">
      <alignment horizontal="right"/>
    </xf>
    <xf numFmtId="166" fontId="0" fillId="8" borderId="8" xfId="7" applyNumberFormat="1" applyFont="1" applyFill="1" applyBorder="1" applyAlignment="1">
      <alignment horizontal="right"/>
    </xf>
    <xf numFmtId="44" fontId="0" fillId="8" borderId="6" xfId="6" applyFont="1" applyFill="1" applyBorder="1" applyAlignment="1">
      <alignment horizontal="right"/>
    </xf>
    <xf numFmtId="44" fontId="0" fillId="8" borderId="7" xfId="6" applyFont="1" applyFill="1" applyBorder="1" applyAlignment="1">
      <alignment horizontal="right"/>
    </xf>
    <xf numFmtId="44" fontId="0" fillId="8" borderId="8" xfId="6" applyFont="1" applyFill="1" applyBorder="1" applyAlignment="1">
      <alignment horizontal="right"/>
    </xf>
    <xf numFmtId="43" fontId="0" fillId="0" borderId="26" xfId="0" applyNumberFormat="1" applyBorder="1"/>
    <xf numFmtId="0" fontId="0" fillId="8" borderId="14" xfId="0" applyFill="1" applyBorder="1"/>
    <xf numFmtId="166" fontId="0" fillId="0" borderId="34" xfId="7" applyNumberFormat="1" applyFont="1" applyBorder="1" applyAlignment="1">
      <alignment horizontal="right"/>
    </xf>
    <xf numFmtId="166" fontId="0" fillId="0" borderId="26" xfId="7" applyNumberFormat="1" applyFont="1" applyBorder="1" applyAlignment="1">
      <alignment horizontal="right"/>
    </xf>
    <xf numFmtId="2" fontId="0" fillId="0" borderId="27" xfId="0" applyNumberFormat="1" applyBorder="1"/>
    <xf numFmtId="44" fontId="0" fillId="0" borderId="38" xfId="6" applyFont="1" applyBorder="1"/>
    <xf numFmtId="166" fontId="0" fillId="0" borderId="38" xfId="7" applyNumberFormat="1" applyFont="1" applyBorder="1"/>
    <xf numFmtId="0" fontId="18" fillId="13" borderId="39" xfId="0" applyFont="1" applyFill="1" applyBorder="1" applyAlignment="1">
      <alignment horizontal="left" vertical="center"/>
    </xf>
    <xf numFmtId="0" fontId="0" fillId="13" borderId="40" xfId="0" applyFill="1" applyBorder="1"/>
    <xf numFmtId="0" fontId="0" fillId="4" borderId="40" xfId="0" applyFill="1" applyBorder="1"/>
    <xf numFmtId="0" fontId="0" fillId="4" borderId="0" xfId="0" applyFill="1"/>
    <xf numFmtId="0" fontId="1" fillId="0" borderId="42" xfId="0" applyFont="1" applyBorder="1"/>
    <xf numFmtId="0" fontId="1" fillId="0" borderId="43" xfId="0" applyFont="1" applyBorder="1"/>
    <xf numFmtId="9" fontId="0" fillId="0" borderId="44" xfId="8" applyFont="1" applyBorder="1"/>
    <xf numFmtId="0" fontId="1" fillId="0" borderId="45" xfId="0" applyFont="1" applyBorder="1"/>
    <xf numFmtId="0" fontId="1" fillId="0" borderId="29" xfId="0" applyFont="1" applyBorder="1"/>
    <xf numFmtId="9" fontId="0" fillId="0" borderId="8" xfId="8" applyFont="1" applyBorder="1"/>
    <xf numFmtId="0" fontId="0" fillId="4" borderId="47" xfId="0" applyFill="1" applyBorder="1"/>
    <xf numFmtId="0" fontId="0" fillId="4" borderId="48" xfId="0" applyFill="1" applyBorder="1"/>
    <xf numFmtId="0" fontId="9" fillId="13" borderId="0" xfId="0" applyFont="1" applyFill="1" applyAlignment="1">
      <alignment vertical="center"/>
    </xf>
    <xf numFmtId="0" fontId="0" fillId="13" borderId="0" xfId="0" applyFill="1"/>
    <xf numFmtId="0" fontId="0" fillId="0" borderId="38" xfId="0" applyBorder="1"/>
    <xf numFmtId="0" fontId="0" fillId="0" borderId="28" xfId="0" applyBorder="1"/>
    <xf numFmtId="0" fontId="0" fillId="0" borderId="30" xfId="0" applyBorder="1"/>
    <xf numFmtId="1" fontId="0" fillId="0" borderId="37" xfId="0" applyNumberFormat="1" applyBorder="1"/>
    <xf numFmtId="1" fontId="0" fillId="0" borderId="46" xfId="0" applyNumberFormat="1" applyBorder="1"/>
    <xf numFmtId="1" fontId="0" fillId="0" borderId="25" xfId="0" applyNumberFormat="1" applyBorder="1"/>
    <xf numFmtId="166" fontId="0" fillId="4" borderId="0" xfId="7" applyNumberFormat="1" applyFont="1" applyFill="1"/>
    <xf numFmtId="166" fontId="0" fillId="4" borderId="48" xfId="7" applyNumberFormat="1" applyFont="1" applyFill="1" applyBorder="1"/>
    <xf numFmtId="166" fontId="0" fillId="13" borderId="40" xfId="7" applyNumberFormat="1" applyFont="1" applyFill="1" applyBorder="1"/>
    <xf numFmtId="166" fontId="0" fillId="13" borderId="48" xfId="7" applyNumberFormat="1" applyFont="1" applyFill="1" applyBorder="1"/>
    <xf numFmtId="166" fontId="0" fillId="0" borderId="7" xfId="7" applyNumberFormat="1" applyFont="1" applyBorder="1"/>
    <xf numFmtId="166" fontId="0" fillId="0" borderId="17" xfId="7" applyNumberFormat="1" applyFont="1" applyBorder="1"/>
    <xf numFmtId="166" fontId="0" fillId="0" borderId="30" xfId="7" applyNumberFormat="1" applyFont="1" applyBorder="1"/>
    <xf numFmtId="168" fontId="0" fillId="0" borderId="52" xfId="7" applyNumberFormat="1" applyFont="1" applyBorder="1"/>
    <xf numFmtId="166" fontId="0" fillId="0" borderId="14" xfId="7" applyNumberFormat="1" applyFont="1" applyBorder="1"/>
    <xf numFmtId="166" fontId="0" fillId="0" borderId="15" xfId="7" applyNumberFormat="1" applyFont="1" applyBorder="1"/>
    <xf numFmtId="0" fontId="0" fillId="0" borderId="53" xfId="0" applyBorder="1"/>
    <xf numFmtId="0" fontId="0" fillId="13" borderId="48" xfId="0" applyFill="1" applyBorder="1"/>
    <xf numFmtId="0" fontId="0" fillId="13" borderId="41" xfId="0" applyFill="1" applyBorder="1"/>
    <xf numFmtId="0" fontId="0" fillId="4" borderId="27" xfId="0" applyFill="1" applyBorder="1"/>
    <xf numFmtId="0" fontId="0" fillId="4" borderId="46" xfId="0" applyFill="1" applyBorder="1"/>
    <xf numFmtId="0" fontId="0" fillId="4" borderId="24" xfId="0" applyFill="1" applyBorder="1"/>
    <xf numFmtId="0" fontId="0" fillId="0" borderId="9" xfId="0" applyBorder="1"/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44" fontId="0" fillId="0" borderId="9" xfId="0" applyNumberFormat="1" applyBorder="1" applyAlignment="1">
      <alignment horizontal="right"/>
    </xf>
    <xf numFmtId="164" fontId="0" fillId="4" borderId="50" xfId="6" applyNumberFormat="1" applyFont="1" applyFill="1" applyBorder="1" applyAlignment="1">
      <alignment horizontal="right"/>
    </xf>
    <xf numFmtId="164" fontId="0" fillId="4" borderId="54" xfId="6" applyNumberFormat="1" applyFont="1" applyFill="1" applyBorder="1" applyAlignment="1">
      <alignment horizontal="right"/>
    </xf>
    <xf numFmtId="164" fontId="0" fillId="4" borderId="55" xfId="6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0" fillId="0" borderId="33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3" xfId="0" applyBorder="1"/>
    <xf numFmtId="49" fontId="0" fillId="5" borderId="56" xfId="0" applyNumberFormat="1" applyFill="1" applyBorder="1" applyAlignment="1">
      <alignment wrapText="1"/>
    </xf>
    <xf numFmtId="2" fontId="3" fillId="0" borderId="17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 wrapText="1"/>
    </xf>
    <xf numFmtId="49" fontId="3" fillId="4" borderId="17" xfId="0" applyNumberFormat="1" applyFont="1" applyFill="1" applyBorder="1" applyAlignment="1">
      <alignment horizontal="right" wrapText="1"/>
    </xf>
    <xf numFmtId="2" fontId="3" fillId="0" borderId="30" xfId="0" applyNumberFormat="1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0" fillId="3" borderId="8" xfId="0" applyFill="1" applyBorder="1"/>
    <xf numFmtId="166" fontId="0" fillId="0" borderId="1" xfId="7" applyNumberFormat="1" applyFont="1" applyBorder="1" applyAlignment="1">
      <alignment horizontal="right"/>
    </xf>
    <xf numFmtId="166" fontId="0" fillId="0" borderId="17" xfId="7" applyNumberFormat="1" applyFont="1" applyBorder="1" applyAlignment="1">
      <alignment horizontal="right"/>
    </xf>
    <xf numFmtId="0" fontId="1" fillId="7" borderId="17" xfId="0" applyFont="1" applyFill="1" applyBorder="1"/>
    <xf numFmtId="168" fontId="0" fillId="0" borderId="38" xfId="7" applyNumberFormat="1" applyFont="1" applyBorder="1"/>
    <xf numFmtId="168" fontId="0" fillId="0" borderId="1" xfId="7" applyNumberFormat="1" applyFont="1" applyBorder="1"/>
    <xf numFmtId="168" fontId="0" fillId="0" borderId="5" xfId="7" applyNumberFormat="1" applyFont="1" applyBorder="1"/>
    <xf numFmtId="44" fontId="0" fillId="0" borderId="1" xfId="6" applyFont="1" applyBorder="1" applyAlignment="1">
      <alignment horizontal="right"/>
    </xf>
    <xf numFmtId="0" fontId="1" fillId="7" borderId="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17" xfId="7" applyNumberFormat="1" applyFont="1" applyFill="1" applyBorder="1"/>
    <xf numFmtId="166" fontId="0" fillId="0" borderId="21" xfId="7" applyNumberFormat="1" applyFont="1" applyBorder="1"/>
    <xf numFmtId="166" fontId="0" fillId="8" borderId="28" xfId="7" applyNumberFormat="1" applyFont="1" applyFill="1" applyBorder="1"/>
    <xf numFmtId="166" fontId="0" fillId="8" borderId="29" xfId="7" applyNumberFormat="1" applyFont="1" applyFill="1" applyBorder="1"/>
    <xf numFmtId="1" fontId="1" fillId="13" borderId="1" xfId="0" applyNumberFormat="1" applyFont="1" applyFill="1" applyBorder="1"/>
    <xf numFmtId="0" fontId="1" fillId="13" borderId="1" xfId="0" applyFont="1" applyFill="1" applyBorder="1" applyAlignment="1">
      <alignment horizontal="left"/>
    </xf>
    <xf numFmtId="165" fontId="1" fillId="13" borderId="14" xfId="0" applyNumberFormat="1" applyFont="1" applyFill="1" applyBorder="1"/>
    <xf numFmtId="0" fontId="1" fillId="13" borderId="1" xfId="0" applyFont="1" applyFill="1" applyBorder="1" applyAlignment="1">
      <alignment horizontal="right" vertical="center"/>
    </xf>
    <xf numFmtId="0" fontId="0" fillId="13" borderId="1" xfId="0" applyFill="1" applyBorder="1"/>
    <xf numFmtId="0" fontId="19" fillId="13" borderId="1" xfId="0" applyFont="1" applyFill="1" applyBorder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/>
    <xf numFmtId="0" fontId="0" fillId="5" borderId="0" xfId="0" applyFill="1"/>
    <xf numFmtId="0" fontId="0" fillId="15" borderId="0" xfId="0" applyFill="1"/>
    <xf numFmtId="164" fontId="0" fillId="0" borderId="1" xfId="0" applyNumberFormat="1" applyBorder="1"/>
    <xf numFmtId="0" fontId="0" fillId="0" borderId="1" xfId="7" applyNumberFormat="1" applyFont="1" applyBorder="1"/>
    <xf numFmtId="8" fontId="0" fillId="0" borderId="1" xfId="0" applyNumberFormat="1" applyBorder="1"/>
    <xf numFmtId="9" fontId="0" fillId="0" borderId="5" xfId="0" applyNumberFormat="1" applyBorder="1"/>
    <xf numFmtId="166" fontId="0" fillId="0" borderId="38" xfId="7" applyNumberFormat="1" applyFont="1" applyBorder="1" applyAlignment="1">
      <alignment horizontal="right"/>
    </xf>
    <xf numFmtId="44" fontId="0" fillId="0" borderId="38" xfId="6" applyFont="1" applyBorder="1" applyAlignment="1">
      <alignment horizontal="right"/>
    </xf>
    <xf numFmtId="0" fontId="0" fillId="4" borderId="0" xfId="0" applyFill="1" applyAlignment="1">
      <alignment wrapText="1"/>
    </xf>
    <xf numFmtId="0" fontId="1" fillId="14" borderId="49" xfId="0" applyFont="1" applyFill="1" applyBorder="1" applyAlignment="1">
      <alignment wrapText="1"/>
    </xf>
    <xf numFmtId="0" fontId="1" fillId="14" borderId="51" xfId="0" applyFont="1" applyFill="1" applyBorder="1" applyAlignment="1">
      <alignment wrapText="1"/>
    </xf>
    <xf numFmtId="166" fontId="1" fillId="14" borderId="33" xfId="7" applyNumberFormat="1" applyFont="1" applyFill="1" applyBorder="1" applyAlignment="1">
      <alignment wrapText="1"/>
    </xf>
    <xf numFmtId="166" fontId="1" fillId="14" borderId="9" xfId="7" applyNumberFormat="1" applyFont="1" applyFill="1" applyBorder="1" applyAlignment="1">
      <alignment wrapText="1"/>
    </xf>
    <xf numFmtId="166" fontId="1" fillId="14" borderId="13" xfId="7" applyNumberFormat="1" applyFont="1" applyFill="1" applyBorder="1" applyAlignment="1">
      <alignment wrapText="1"/>
    </xf>
    <xf numFmtId="166" fontId="1" fillId="14" borderId="50" xfId="7" applyNumberFormat="1" applyFont="1" applyFill="1" applyBorder="1" applyAlignment="1">
      <alignment wrapText="1"/>
    </xf>
    <xf numFmtId="167" fontId="0" fillId="9" borderId="57" xfId="6" applyNumberFormat="1" applyFont="1" applyFill="1" applyBorder="1" applyAlignment="1">
      <alignment horizontal="right" vertical="center"/>
    </xf>
    <xf numFmtId="0" fontId="21" fillId="12" borderId="0" xfId="0" applyFont="1" applyFill="1" applyAlignment="1">
      <alignment horizontal="right"/>
    </xf>
    <xf numFmtId="0" fontId="0" fillId="16" borderId="3" xfId="0" applyFill="1" applyBorder="1"/>
    <xf numFmtId="0" fontId="1" fillId="0" borderId="32" xfId="0" applyFont="1" applyBorder="1"/>
    <xf numFmtId="0" fontId="1" fillId="0" borderId="48" xfId="0" applyFont="1" applyBorder="1"/>
    <xf numFmtId="2" fontId="14" fillId="0" borderId="23" xfId="0" applyNumberFormat="1" applyFont="1" applyBorder="1" applyAlignment="1">
      <alignment horizontal="left"/>
    </xf>
    <xf numFmtId="166" fontId="0" fillId="4" borderId="34" xfId="7" applyNumberFormat="1" applyFont="1" applyFill="1" applyBorder="1" applyAlignment="1">
      <alignment horizontal="right"/>
    </xf>
    <xf numFmtId="8" fontId="0" fillId="0" borderId="1" xfId="6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166" fontId="0" fillId="4" borderId="14" xfId="7" applyNumberFormat="1" applyFont="1" applyFill="1" applyBorder="1" applyAlignment="1">
      <alignment horizontal="right"/>
    </xf>
    <xf numFmtId="44" fontId="0" fillId="0" borderId="9" xfId="6" applyFont="1" applyBorder="1" applyAlignment="1">
      <alignment horizontal="right"/>
    </xf>
    <xf numFmtId="2" fontId="0" fillId="0" borderId="58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37" fontId="0" fillId="0" borderId="1" xfId="7" applyNumberFormat="1" applyFont="1" applyBorder="1"/>
    <xf numFmtId="0" fontId="0" fillId="0" borderId="9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0" fontId="0" fillId="4" borderId="4" xfId="0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14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4" borderId="1" xfId="0" applyFont="1" applyFill="1" applyBorder="1"/>
    <xf numFmtId="0" fontId="14" fillId="4" borderId="4" xfId="0" applyFont="1" applyFill="1" applyBorder="1" applyAlignment="1">
      <alignment horizontal="left" vertical="center" wrapText="1"/>
    </xf>
    <xf numFmtId="0" fontId="14" fillId="4" borderId="4" xfId="0" applyFont="1" applyFill="1" applyBorder="1"/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/>
    <xf numFmtId="14" fontId="0" fillId="15" borderId="0" xfId="0" applyNumberFormat="1" applyFill="1" applyAlignment="1">
      <alignment horizontal="right"/>
    </xf>
    <xf numFmtId="0" fontId="0" fillId="15" borderId="0" xfId="0" applyFill="1" applyAlignment="1">
      <alignment horizontal="right"/>
    </xf>
    <xf numFmtId="169" fontId="2" fillId="0" borderId="0" xfId="1" applyNumberFormat="1"/>
    <xf numFmtId="14" fontId="2" fillId="0" borderId="0" xfId="1" applyNumberFormat="1"/>
    <xf numFmtId="3" fontId="2" fillId="0" borderId="0" xfId="1" applyNumberFormat="1"/>
    <xf numFmtId="0" fontId="2" fillId="0" borderId="0" xfId="1"/>
    <xf numFmtId="43" fontId="0" fillId="0" borderId="1" xfId="7" applyFont="1" applyBorder="1"/>
    <xf numFmtId="49" fontId="0" fillId="0" borderId="9" xfId="0" applyNumberFormat="1" applyBorder="1" applyAlignment="1">
      <alignment horizontal="left" vertical="center"/>
    </xf>
    <xf numFmtId="0" fontId="1" fillId="14" borderId="35" xfId="0" applyFont="1" applyFill="1" applyBorder="1" applyAlignment="1">
      <alignment horizontal="center" wrapText="1"/>
    </xf>
    <xf numFmtId="0" fontId="1" fillId="14" borderId="42" xfId="0" applyFont="1" applyFill="1" applyBorder="1" applyAlignment="1">
      <alignment horizontal="center" wrapText="1"/>
    </xf>
    <xf numFmtId="0" fontId="1" fillId="13" borderId="14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9">
    <cellStyle name="Comma" xfId="7" builtinId="3"/>
    <cellStyle name="Comma 2" xfId="3" xr:uid="{00000000-0005-0000-0000-000000000000}"/>
    <cellStyle name="Currency" xfId="6" builtinId="4"/>
    <cellStyle name="Hyperlink 2" xfId="5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Percent" xfId="8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Facility</a:t>
            </a:r>
            <a:r>
              <a:rPr lang="en-US" baseline="0"/>
              <a:t> GHG Emissions </a:t>
            </a:r>
            <a:r>
              <a:rPr lang="en-US"/>
              <a:t>(MTCO2e)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GHG Emissions (tons)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'GHG Inventory'!$B$10:$B$25</c:f>
              <c:strCache>
                <c:ptCount val="16"/>
                <c:pt idx="0">
                  <c:v>Town Hall/Helsmoortel wing</c:v>
                </c:pt>
                <c:pt idx="1">
                  <c:v>Animal Shelter</c:v>
                </c:pt>
                <c:pt idx="2">
                  <c:v>Parks &amp; Rec</c:v>
                </c:pt>
                <c:pt idx="3">
                  <c:v>Streetlighting</c:v>
                </c:pt>
                <c:pt idx="4">
                  <c:v>Water Delivery</c:v>
                </c:pt>
                <c:pt idx="5">
                  <c:v>Ice Arena</c:v>
                </c:pt>
                <c:pt idx="6">
                  <c:v>Glasco WWTP</c:v>
                </c:pt>
                <c:pt idx="7">
                  <c:v>Pump Stations</c:v>
                </c:pt>
                <c:pt idx="8">
                  <c:v>Highway Department</c:v>
                </c:pt>
                <c:pt idx="9">
                  <c:v>Transfer Station</c:v>
                </c:pt>
                <c:pt idx="10">
                  <c:v>Facilities Operation Center</c:v>
                </c:pt>
                <c:pt idx="11">
                  <c:v>Malden WWTP</c:v>
                </c:pt>
                <c:pt idx="12">
                  <c:v>Senior Center</c:v>
                </c:pt>
                <c:pt idx="13">
                  <c:v>Town Hall/Donlon wing</c:v>
                </c:pt>
                <c:pt idx="14">
                  <c:v>Transformer/Town Hall</c:v>
                </c:pt>
                <c:pt idx="15">
                  <c:v>Transformer/Meter Building #2</c:v>
                </c:pt>
              </c:strCache>
            </c:strRef>
          </c:cat>
          <c:val>
            <c:numRef>
              <c:f>'GHG Inventory'!$AW$10:$AW$25</c:f>
              <c:numCache>
                <c:formatCode>_(* #,##0.0_);_(* \(#,##0.0\);_(* "-"??_);_(@_)</c:formatCode>
                <c:ptCount val="16"/>
                <c:pt idx="0">
                  <c:v>4.289239695</c:v>
                </c:pt>
                <c:pt idx="1">
                  <c:v>6.3765204804</c:v>
                </c:pt>
                <c:pt idx="2">
                  <c:v>54.382917201000012</c:v>
                </c:pt>
                <c:pt idx="3">
                  <c:v>43.744204179</c:v>
                </c:pt>
                <c:pt idx="4">
                  <c:v>3.1375447740000002</c:v>
                </c:pt>
                <c:pt idx="5">
                  <c:v>227.92363253800002</c:v>
                </c:pt>
                <c:pt idx="6">
                  <c:v>61.281486920000006</c:v>
                </c:pt>
                <c:pt idx="7">
                  <c:v>11.571114243</c:v>
                </c:pt>
                <c:pt idx="8">
                  <c:v>109.93330165079999</c:v>
                </c:pt>
                <c:pt idx="9">
                  <c:v>3.0172675260000004</c:v>
                </c:pt>
                <c:pt idx="10">
                  <c:v>19.083433400000001</c:v>
                </c:pt>
                <c:pt idx="11">
                  <c:v>17.351134046999999</c:v>
                </c:pt>
                <c:pt idx="12">
                  <c:v>15.722441434</c:v>
                </c:pt>
                <c:pt idx="13">
                  <c:v>74.578845300000012</c:v>
                </c:pt>
                <c:pt idx="14">
                  <c:v>20.292557103</c:v>
                </c:pt>
                <c:pt idx="15">
                  <c:v>0.32217119999999999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A-4E12-8808-D706481F8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220368"/>
        <c:axId val="542222008"/>
      </c:barChart>
      <c:catAx>
        <c:axId val="5422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2008"/>
        <c:crosses val="autoZero"/>
        <c:auto val="1"/>
        <c:lblAlgn val="ctr"/>
        <c:lblOffset val="100"/>
        <c:noMultiLvlLbl val="0"/>
      </c:catAx>
      <c:valAx>
        <c:axId val="5422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Energy Cost by Fuel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explosion val="9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68-417C-8CCD-A82635A6FD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68-417C-8CCD-A82635A6FD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68-417C-8CCD-A82635A6FD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68-417C-8CCD-A82635A6FD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68-417C-8CCD-A82635A6FD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68-417C-8CCD-A82635A6FD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'GHG Inventory'!$B$87:$B$92</c:f>
              <c:strCache>
                <c:ptCount val="6"/>
                <c:pt idx="0">
                  <c:v>Electricity</c:v>
                </c:pt>
                <c:pt idx="1">
                  <c:v>Natural Gas</c:v>
                </c:pt>
                <c:pt idx="2">
                  <c:v>Propane</c:v>
                </c:pt>
                <c:pt idx="3">
                  <c:v>Fuel Oil</c:v>
                </c:pt>
                <c:pt idx="4">
                  <c:v>Gasoline</c:v>
                </c:pt>
                <c:pt idx="5">
                  <c:v>Diesel</c:v>
                </c:pt>
              </c:strCache>
            </c:strRef>
          </c:cat>
          <c:val>
            <c:numRef>
              <c:f>'GHG Inventory'!$I$87:$I$92</c:f>
              <c:numCache>
                <c:formatCode>"$"#,##0</c:formatCode>
                <c:ptCount val="6"/>
                <c:pt idx="0">
                  <c:v>261888.07500000001</c:v>
                </c:pt>
                <c:pt idx="1">
                  <c:v>41379.604999999996</c:v>
                </c:pt>
                <c:pt idx="2">
                  <c:v>3523.6800000000003</c:v>
                </c:pt>
                <c:pt idx="3">
                  <c:v>16982.255000000001</c:v>
                </c:pt>
                <c:pt idx="4">
                  <c:v>74181.94</c:v>
                </c:pt>
                <c:pt idx="5">
                  <c:v>37934.61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'GHG Inventory'!#REF!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3368-417C-8CCD-A82635A6FD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368-417C-8CCD-A82635A6FDF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368-417C-8CCD-A82635A6FDF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3368-417C-8CCD-A82635A6FDF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3368-417C-8CCD-A82635A6FDF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3368-417C-8CCD-A82635A6FDF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3368-417C-8CCD-A82635A6FDF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'GHG Inventory'!$C$87:$C$92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248.61360856799999</c:v>
                      </c:pt>
                      <c:pt idx="1">
                        <c:v>284.86055400000004</c:v>
                      </c:pt>
                      <c:pt idx="2">
                        <c:v>15.479522105600001</c:v>
                      </c:pt>
                      <c:pt idx="3">
                        <c:v>127.72541999999999</c:v>
                      </c:pt>
                      <c:pt idx="4">
                        <c:v>318.20475999999996</c:v>
                      </c:pt>
                      <c:pt idx="5">
                        <c:v>189.34445000000002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19-3368-417C-8CCD-A82635A6FDF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368-417C-8CCD-A82635A6FDF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368-417C-8CCD-A82635A6FDF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368-417C-8CCD-A82635A6FDF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368-417C-8CCD-A82635A6FDF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368-417C-8CCD-A82635A6FDF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368-417C-8CCD-A82635A6FDF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Inventory'!$F$87:$F$92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26-3368-417C-8CCD-A82635A6FDF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3368-417C-8CCD-A82635A6FDF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3368-417C-8CCD-A82635A6FDF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3368-417C-8CCD-A82635A6FDF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3368-417C-8CCD-A82635A6FDF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3368-417C-8CCD-A82635A6FDF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3368-417C-8CCD-A82635A6FDF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Inventory'!$G$87:$G$92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33-3368-417C-8CCD-A82635A6FDF6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3368-417C-8CCD-A82635A6FDF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368-417C-8CCD-A82635A6FDF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368-417C-8CCD-A82635A6FDF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368-417C-8CCD-A82635A6FDF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3368-417C-8CCD-A82635A6FDF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3368-417C-8CCD-A82635A6FDF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Inventory'!$H$87:$H$92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250.97123056200002</c:v>
                      </c:pt>
                      <c:pt idx="1">
                        <c:v>301.30470700000001</c:v>
                      </c:pt>
                      <c:pt idx="2">
                        <c:v>15.2337841292</c:v>
                      </c:pt>
                      <c:pt idx="3">
                        <c:v>105.49808999999999</c:v>
                      </c:pt>
                      <c:pt idx="4">
                        <c:v>330.23335999999995</c:v>
                      </c:pt>
                      <c:pt idx="5">
                        <c:v>225.37502950000004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40-3368-417C-8CCD-A82635A6FDF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'GHG Inventory'!$N$105</c:f>
          <c:strCache>
            <c:ptCount val="1"/>
            <c:pt idx="0">
              <c:v>Annual GHG emissions (MTCO2e) from All Municipal Operations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'GHG Inventory'!$M$102:$Q$102</c:f>
              <c:numCache>
                <c:formatCode>General</c:formatCode>
                <c:ptCount val="5"/>
                <c:pt idx="0" formatCode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'GHG Inventory'!$M$103:$Q$103</c:f>
              <c:numCache>
                <c:formatCode>0.0</c:formatCode>
                <c:ptCount val="5"/>
                <c:pt idx="0">
                  <c:v>1181.3008523696001</c:v>
                </c:pt>
                <c:pt idx="1">
                  <c:v>1269.8970149608001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5-4385-BE1D-2CFDCED2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0170256"/>
        <c:axId val="420169600"/>
      </c:barChart>
      <c:catAx>
        <c:axId val="42017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69600"/>
        <c:crosses val="autoZero"/>
        <c:auto val="1"/>
        <c:lblAlgn val="ctr"/>
        <c:lblOffset val="100"/>
        <c:noMultiLvlLbl val="0"/>
      </c:catAx>
      <c:valAx>
        <c:axId val="4201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7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'GHG Inventory'!$N$111</c:f>
          <c:strCache>
            <c:ptCount val="1"/>
            <c:pt idx="0">
              <c:v>Annual GHG emissions (MTCO2e) from All Energy Sources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'GHG Inventory'!$M$109:$Q$109</c:f>
              <c:numCache>
                <c:formatCode>0.0</c:formatCode>
                <c:ptCount val="5"/>
                <c:pt idx="0">
                  <c:v>1184.2283146735999</c:v>
                </c:pt>
                <c:pt idx="1">
                  <c:v>1273.0040877087999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C-45A9-AA1A-39D661C1D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0170256"/>
        <c:axId val="420169600"/>
      </c:barChart>
      <c:catAx>
        <c:axId val="42017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69600"/>
        <c:crosses val="autoZero"/>
        <c:auto val="1"/>
        <c:lblAlgn val="ctr"/>
        <c:lblOffset val="100"/>
        <c:noMultiLvlLbl val="0"/>
      </c:catAx>
      <c:valAx>
        <c:axId val="4201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7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GHG Emissions</a:t>
            </a:r>
            <a:r>
              <a:rPr lang="en-US" baseline="0"/>
              <a:t> by Function</a:t>
            </a:r>
            <a:r>
              <a:rPr lang="en-US"/>
              <a:t> (MTCO2e)</a:t>
            </a:r>
          </a:p>
        </c:rich>
      </c:tx>
      <c:layout>
        <c:manualLayout>
          <c:xMode val="edge"/>
          <c:yMode val="edge"/>
          <c:x val="9.4502203061721357E-2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'GHG Inventory'!$B$69:$B$73</c:f>
              <c:strCache>
                <c:ptCount val="5"/>
                <c:pt idx="0">
                  <c:v>Wastewater facilities</c:v>
                </c:pt>
                <c:pt idx="1">
                  <c:v>Administration facilities</c:v>
                </c:pt>
                <c:pt idx="2">
                  <c:v>Vehicle fleet</c:v>
                </c:pt>
                <c:pt idx="3">
                  <c:v>Streetlights and traffic signals</c:v>
                </c:pt>
                <c:pt idx="4">
                  <c:v>Water delivery facilities</c:v>
                </c:pt>
              </c:strCache>
            </c:strRef>
          </c:cat>
          <c:val>
            <c:numRef>
              <c:f>'GHG Inventory'!$H$69:$H$73</c:f>
              <c:numCache>
                <c:formatCode>0.0</c:formatCode>
                <c:ptCount val="5"/>
                <c:pt idx="0">
                  <c:v>90.203735210000019</c:v>
                </c:pt>
                <c:pt idx="1">
                  <c:v>532.9050600022</c:v>
                </c:pt>
                <c:pt idx="2">
                  <c:v>555.60838950000004</c:v>
                </c:pt>
                <c:pt idx="3">
                  <c:v>43.744204179</c:v>
                </c:pt>
                <c:pt idx="4">
                  <c:v>3.1375447740000002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9-4D61-9B26-4F59A944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220368"/>
        <c:axId val="542222008"/>
      </c:barChart>
      <c:catAx>
        <c:axId val="5422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2008"/>
        <c:crosses val="autoZero"/>
        <c:auto val="1"/>
        <c:lblAlgn val="ctr"/>
        <c:lblOffset val="100"/>
        <c:noMultiLvlLbl val="0"/>
      </c:catAx>
      <c:valAx>
        <c:axId val="5422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GHG Emissions</a:t>
            </a:r>
            <a:r>
              <a:rPr lang="en-US" baseline="0"/>
              <a:t> by Energy Type</a:t>
            </a:r>
            <a:r>
              <a:rPr lang="en-US"/>
              <a:t> (MTCO2e)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GHG Emissions (tons)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'GHG Inventory'!$B$87:$B$92</c:f>
              <c:strCache>
                <c:ptCount val="6"/>
                <c:pt idx="0">
                  <c:v>Electricity</c:v>
                </c:pt>
                <c:pt idx="1">
                  <c:v>Natural Gas</c:v>
                </c:pt>
                <c:pt idx="2">
                  <c:v>Propane</c:v>
                </c:pt>
                <c:pt idx="3">
                  <c:v>Fuel Oil</c:v>
                </c:pt>
                <c:pt idx="4">
                  <c:v>Gasoline</c:v>
                </c:pt>
                <c:pt idx="5">
                  <c:v>Diesel</c:v>
                </c:pt>
              </c:strCache>
            </c:strRef>
          </c:cat>
          <c:val>
            <c:numRef>
              <c:f>'GHG Inventory'!$H$87:$H$92</c:f>
              <c:numCache>
                <c:formatCode>0.00</c:formatCode>
                <c:ptCount val="6"/>
                <c:pt idx="0">
                  <c:v>250.97123056200002</c:v>
                </c:pt>
                <c:pt idx="1">
                  <c:v>301.30470700000001</c:v>
                </c:pt>
                <c:pt idx="2">
                  <c:v>15.2337841292</c:v>
                </c:pt>
                <c:pt idx="3">
                  <c:v>105.49808999999999</c:v>
                </c:pt>
                <c:pt idx="4">
                  <c:v>330.23335999999995</c:v>
                </c:pt>
                <c:pt idx="5">
                  <c:v>225.37502950000004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7-4433-AF39-E0E93F67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220368"/>
        <c:axId val="542222008"/>
      </c:barChart>
      <c:catAx>
        <c:axId val="5422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2008"/>
        <c:crosses val="autoZero"/>
        <c:auto val="1"/>
        <c:lblAlgn val="ctr"/>
        <c:lblOffset val="100"/>
        <c:noMultiLvlLbl val="0"/>
      </c:catAx>
      <c:valAx>
        <c:axId val="5422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 Emissions by Function (MTCO2e)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GHG Emissions (tons)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'GHG Inventory'!$B$69:$B$73</c:f>
              <c:strCache>
                <c:ptCount val="5"/>
                <c:pt idx="0">
                  <c:v>Wastewater facilities</c:v>
                </c:pt>
                <c:pt idx="1">
                  <c:v>Administration facilities</c:v>
                </c:pt>
                <c:pt idx="2">
                  <c:v>Vehicle fleet</c:v>
                </c:pt>
                <c:pt idx="3">
                  <c:v>Streetlights and traffic signals</c:v>
                </c:pt>
                <c:pt idx="4">
                  <c:v>Water delivery facilities</c:v>
                </c:pt>
              </c:strCache>
            </c:strRef>
          </c:cat>
          <c:val>
            <c:numRef>
              <c:f>'GHG Inventory'!$H$69:$H$73</c:f>
              <c:numCache>
                <c:formatCode>0.0</c:formatCode>
                <c:ptCount val="5"/>
                <c:pt idx="0">
                  <c:v>90.203735210000019</c:v>
                </c:pt>
                <c:pt idx="1">
                  <c:v>532.9050600022</c:v>
                </c:pt>
                <c:pt idx="2">
                  <c:v>555.60838950000004</c:v>
                </c:pt>
                <c:pt idx="3">
                  <c:v>43.744204179</c:v>
                </c:pt>
                <c:pt idx="4">
                  <c:v>3.1375447740000002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E-4BD5-9F68-7C7D264786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2220368"/>
        <c:axId val="542222008"/>
      </c:barChart>
      <c:catAx>
        <c:axId val="5422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2008"/>
        <c:crosses val="autoZero"/>
        <c:auto val="1"/>
        <c:lblAlgn val="ctr"/>
        <c:lblOffset val="100"/>
        <c:noMultiLvlLbl val="0"/>
      </c:catAx>
      <c:valAx>
        <c:axId val="5422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'GHG Inventory'!$B$118</c:f>
          <c:strCache>
            <c:ptCount val="1"/>
            <c:pt idx="0">
              <c:v>Streetlighting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'GHG Inventory'!$K$121</c:f>
              <c:strCache>
                <c:ptCount val="1"/>
                <c:pt idx="0">
                  <c:v>kWh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'GHG Inventory'!$J$122:$J$181</c:f>
              <c:strCache>
                <c:ptCount val="60"/>
                <c:pt idx="0">
                  <c:v>Jan 2016</c:v>
                </c:pt>
                <c:pt idx="1">
                  <c:v>Feb 2016</c:v>
                </c:pt>
                <c:pt idx="2">
                  <c:v>Mar 2016</c:v>
                </c:pt>
                <c:pt idx="3">
                  <c:v>Apr 2016</c:v>
                </c:pt>
                <c:pt idx="4">
                  <c:v>May 2016</c:v>
                </c:pt>
                <c:pt idx="5">
                  <c:v>Jun 2016</c:v>
                </c:pt>
                <c:pt idx="6">
                  <c:v>Jul 2016</c:v>
                </c:pt>
                <c:pt idx="7">
                  <c:v>Aug 2016</c:v>
                </c:pt>
                <c:pt idx="8">
                  <c:v>Sep 2016</c:v>
                </c:pt>
                <c:pt idx="9">
                  <c:v>Oct 2016</c:v>
                </c:pt>
                <c:pt idx="10">
                  <c:v>Nov 2016</c:v>
                </c:pt>
                <c:pt idx="11">
                  <c:v>Dec 2016</c:v>
                </c:pt>
                <c:pt idx="12">
                  <c:v>Jan 2017</c:v>
                </c:pt>
                <c:pt idx="13">
                  <c:v>Feb 2017</c:v>
                </c:pt>
                <c:pt idx="14">
                  <c:v>Mar 2017</c:v>
                </c:pt>
                <c:pt idx="15">
                  <c:v>Apr 2017</c:v>
                </c:pt>
                <c:pt idx="16">
                  <c:v>May 2017</c:v>
                </c:pt>
                <c:pt idx="17">
                  <c:v>Jun 2017</c:v>
                </c:pt>
                <c:pt idx="18">
                  <c:v>Jul 2017</c:v>
                </c:pt>
                <c:pt idx="19">
                  <c:v>Aug 2017</c:v>
                </c:pt>
                <c:pt idx="20">
                  <c:v>Sep 2017</c:v>
                </c:pt>
                <c:pt idx="21">
                  <c:v>Oct 2017</c:v>
                </c:pt>
                <c:pt idx="22">
                  <c:v>Nov 2017</c:v>
                </c:pt>
                <c:pt idx="23">
                  <c:v>Dec 2017</c:v>
                </c:pt>
                <c:pt idx="24">
                  <c:v>Jan 2018</c:v>
                </c:pt>
                <c:pt idx="25">
                  <c:v>Feb 2018</c:v>
                </c:pt>
                <c:pt idx="26">
                  <c:v>Mar 2018</c:v>
                </c:pt>
                <c:pt idx="27">
                  <c:v>Apr 2018</c:v>
                </c:pt>
                <c:pt idx="28">
                  <c:v>May 2018</c:v>
                </c:pt>
                <c:pt idx="29">
                  <c:v>Jun 2018</c:v>
                </c:pt>
                <c:pt idx="30">
                  <c:v>Jul 2018</c:v>
                </c:pt>
                <c:pt idx="31">
                  <c:v>Aug 2018</c:v>
                </c:pt>
                <c:pt idx="32">
                  <c:v>Sep 2018</c:v>
                </c:pt>
                <c:pt idx="33">
                  <c:v>Oct 2018</c:v>
                </c:pt>
                <c:pt idx="34">
                  <c:v>Nov 2018</c:v>
                </c:pt>
                <c:pt idx="35">
                  <c:v>Dec 2018</c:v>
                </c:pt>
                <c:pt idx="36">
                  <c:v>Jan 2019</c:v>
                </c:pt>
                <c:pt idx="37">
                  <c:v>Feb 2019</c:v>
                </c:pt>
                <c:pt idx="38">
                  <c:v>Mar 2019</c:v>
                </c:pt>
                <c:pt idx="39">
                  <c:v>Apr 2019</c:v>
                </c:pt>
                <c:pt idx="40">
                  <c:v>May 2019</c:v>
                </c:pt>
                <c:pt idx="41">
                  <c:v>Jun 2019</c:v>
                </c:pt>
                <c:pt idx="42">
                  <c:v>Jul 2019</c:v>
                </c:pt>
                <c:pt idx="43">
                  <c:v>Aug 2019</c:v>
                </c:pt>
                <c:pt idx="44">
                  <c:v>Sep 2019</c:v>
                </c:pt>
                <c:pt idx="45">
                  <c:v>Oct 2019</c:v>
                </c:pt>
                <c:pt idx="46">
                  <c:v>Nov 2019</c:v>
                </c:pt>
                <c:pt idx="47">
                  <c:v>Dec 2019</c:v>
                </c:pt>
                <c:pt idx="48">
                  <c:v>Jan 2020</c:v>
                </c:pt>
                <c:pt idx="49">
                  <c:v>Feb 2020</c:v>
                </c:pt>
                <c:pt idx="50">
                  <c:v>Mar 2020</c:v>
                </c:pt>
                <c:pt idx="51">
                  <c:v>Apr 2020</c:v>
                </c:pt>
                <c:pt idx="52">
                  <c:v>May 2020</c:v>
                </c:pt>
                <c:pt idx="53">
                  <c:v>Jun 2020</c:v>
                </c:pt>
                <c:pt idx="54">
                  <c:v>Jul 2020</c:v>
                </c:pt>
                <c:pt idx="55">
                  <c:v>Aug 2020</c:v>
                </c:pt>
                <c:pt idx="56">
                  <c:v>Sep 2020</c:v>
                </c:pt>
                <c:pt idx="57">
                  <c:v>Oct 2020</c:v>
                </c:pt>
                <c:pt idx="58">
                  <c:v>Nov 2020</c:v>
                </c:pt>
                <c:pt idx="59">
                  <c:v>Dec 2020</c:v>
                </c:pt>
              </c:strCache>
            </c:strRef>
          </c:cat>
          <c:val>
            <c:numRef>
              <c:f>'GHG Inventory'!$K$122:$K$181</c:f>
              <c:numCache>
                <c:formatCode>General</c:formatCode>
                <c:ptCount val="60"/>
                <c:pt idx="0">
                  <c:v>34838</c:v>
                </c:pt>
                <c:pt idx="1">
                  <c:v>0</c:v>
                </c:pt>
                <c:pt idx="2">
                  <c:v>57239</c:v>
                </c:pt>
                <c:pt idx="3">
                  <c:v>24807</c:v>
                </c:pt>
                <c:pt idx="4">
                  <c:v>22305</c:v>
                </c:pt>
                <c:pt idx="5">
                  <c:v>19879</c:v>
                </c:pt>
                <c:pt idx="6">
                  <c:v>21407</c:v>
                </c:pt>
                <c:pt idx="7">
                  <c:v>23902</c:v>
                </c:pt>
                <c:pt idx="8">
                  <c:v>26563</c:v>
                </c:pt>
                <c:pt idx="9">
                  <c:v>30559</c:v>
                </c:pt>
                <c:pt idx="10">
                  <c:v>32745</c:v>
                </c:pt>
                <c:pt idx="11">
                  <c:v>36078</c:v>
                </c:pt>
                <c:pt idx="12">
                  <c:v>34175</c:v>
                </c:pt>
                <c:pt idx="13">
                  <c:v>0</c:v>
                </c:pt>
                <c:pt idx="14">
                  <c:v>56072</c:v>
                </c:pt>
                <c:pt idx="15">
                  <c:v>24350</c:v>
                </c:pt>
                <c:pt idx="16">
                  <c:v>21787</c:v>
                </c:pt>
                <c:pt idx="17">
                  <c:v>19378</c:v>
                </c:pt>
                <c:pt idx="18">
                  <c:v>20899</c:v>
                </c:pt>
                <c:pt idx="19">
                  <c:v>23102</c:v>
                </c:pt>
                <c:pt idx="20">
                  <c:v>25640</c:v>
                </c:pt>
                <c:pt idx="21">
                  <c:v>29428</c:v>
                </c:pt>
                <c:pt idx="22">
                  <c:v>31644</c:v>
                </c:pt>
                <c:pt idx="23">
                  <c:v>34944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A-499C-8560-C346745E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56736"/>
        <c:axId val="53416264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'GHG Inventory'!$M$121</c15:sqref>
                        </c15:formulaRef>
                      </c:ext>
                    </c:extLst>
                    <c:strCache>
                      <c:ptCount val="1"/>
                      <c:pt idx="0">
                        <c:v>Num Records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'GHG Inventory'!$J$122:$J$181</c15:sqref>
                        </c15:formulaRef>
                      </c:ext>
                    </c:extLst>
                    <c:strCache>
                      <c:ptCount val="60"/>
                      <c:pt idx="0">
                        <c:v>Jan 2016</c:v>
                      </c:pt>
                      <c:pt idx="1">
                        <c:v>Feb 2016</c:v>
                      </c:pt>
                      <c:pt idx="2">
                        <c:v>Mar 2016</c:v>
                      </c:pt>
                      <c:pt idx="3">
                        <c:v>Apr 2016</c:v>
                      </c:pt>
                      <c:pt idx="4">
                        <c:v>May 2016</c:v>
                      </c:pt>
                      <c:pt idx="5">
                        <c:v>Jun 2016</c:v>
                      </c:pt>
                      <c:pt idx="6">
                        <c:v>Jul 2016</c:v>
                      </c:pt>
                      <c:pt idx="7">
                        <c:v>Aug 2016</c:v>
                      </c:pt>
                      <c:pt idx="8">
                        <c:v>Sep 2016</c:v>
                      </c:pt>
                      <c:pt idx="9">
                        <c:v>Oct 2016</c:v>
                      </c:pt>
                      <c:pt idx="10">
                        <c:v>Nov 2016</c:v>
                      </c:pt>
                      <c:pt idx="11">
                        <c:v>Dec 2016</c:v>
                      </c:pt>
                      <c:pt idx="12">
                        <c:v>Jan 2017</c:v>
                      </c:pt>
                      <c:pt idx="13">
                        <c:v>Feb 2017</c:v>
                      </c:pt>
                      <c:pt idx="14">
                        <c:v>Mar 2017</c:v>
                      </c:pt>
                      <c:pt idx="15">
                        <c:v>Apr 2017</c:v>
                      </c:pt>
                      <c:pt idx="16">
                        <c:v>May 2017</c:v>
                      </c:pt>
                      <c:pt idx="17">
                        <c:v>Jun 2017</c:v>
                      </c:pt>
                      <c:pt idx="18">
                        <c:v>Jul 2017</c:v>
                      </c:pt>
                      <c:pt idx="19">
                        <c:v>Aug 2017</c:v>
                      </c:pt>
                      <c:pt idx="20">
                        <c:v>Sep 2017</c:v>
                      </c:pt>
                      <c:pt idx="21">
                        <c:v>Oct 2017</c:v>
                      </c:pt>
                      <c:pt idx="22">
                        <c:v>Nov 2017</c:v>
                      </c:pt>
                      <c:pt idx="23">
                        <c:v>Dec 2017</c:v>
                      </c:pt>
                      <c:pt idx="24">
                        <c:v>Jan 2018</c:v>
                      </c:pt>
                      <c:pt idx="25">
                        <c:v>Feb 2018</c:v>
                      </c:pt>
                      <c:pt idx="26">
                        <c:v>Mar 2018</c:v>
                      </c:pt>
                      <c:pt idx="27">
                        <c:v>Apr 2018</c:v>
                      </c:pt>
                      <c:pt idx="28">
                        <c:v>May 2018</c:v>
                      </c:pt>
                      <c:pt idx="29">
                        <c:v>Jun 2018</c:v>
                      </c:pt>
                      <c:pt idx="30">
                        <c:v>Jul 2018</c:v>
                      </c:pt>
                      <c:pt idx="31">
                        <c:v>Aug 2018</c:v>
                      </c:pt>
                      <c:pt idx="32">
                        <c:v>Sep 2018</c:v>
                      </c:pt>
                      <c:pt idx="33">
                        <c:v>Oct 2018</c:v>
                      </c:pt>
                      <c:pt idx="34">
                        <c:v>Nov 2018</c:v>
                      </c:pt>
                      <c:pt idx="35">
                        <c:v>Dec 2018</c:v>
                      </c:pt>
                      <c:pt idx="36">
                        <c:v>Jan 2019</c:v>
                      </c:pt>
                      <c:pt idx="37">
                        <c:v>Feb 2019</c:v>
                      </c:pt>
                      <c:pt idx="38">
                        <c:v>Mar 2019</c:v>
                      </c:pt>
                      <c:pt idx="39">
                        <c:v>Apr 2019</c:v>
                      </c:pt>
                      <c:pt idx="40">
                        <c:v>May 2019</c:v>
                      </c:pt>
                      <c:pt idx="41">
                        <c:v>Jun 2019</c:v>
                      </c:pt>
                      <c:pt idx="42">
                        <c:v>Jul 2019</c:v>
                      </c:pt>
                      <c:pt idx="43">
                        <c:v>Aug 2019</c:v>
                      </c:pt>
                      <c:pt idx="44">
                        <c:v>Sep 2019</c:v>
                      </c:pt>
                      <c:pt idx="45">
                        <c:v>Oct 2019</c:v>
                      </c:pt>
                      <c:pt idx="46">
                        <c:v>Nov 2019</c:v>
                      </c:pt>
                      <c:pt idx="47">
                        <c:v>Dec 2019</c:v>
                      </c:pt>
                      <c:pt idx="48">
                        <c:v>Jan 2020</c:v>
                      </c:pt>
                      <c:pt idx="49">
                        <c:v>Feb 2020</c:v>
                      </c:pt>
                      <c:pt idx="50">
                        <c:v>Mar 2020</c:v>
                      </c:pt>
                      <c:pt idx="51">
                        <c:v>Apr 2020</c:v>
                      </c:pt>
                      <c:pt idx="52">
                        <c:v>May 2020</c:v>
                      </c:pt>
                      <c:pt idx="53">
                        <c:v>Jun 2020</c:v>
                      </c:pt>
                      <c:pt idx="54">
                        <c:v>Jul 2020</c:v>
                      </c:pt>
                      <c:pt idx="55">
                        <c:v>Aug 2020</c:v>
                      </c:pt>
                      <c:pt idx="56">
                        <c:v>Sep 2020</c:v>
                      </c:pt>
                      <c:pt idx="57">
                        <c:v>Oct 2020</c:v>
                      </c:pt>
                      <c:pt idx="58">
                        <c:v>Nov 2020</c:v>
                      </c:pt>
                      <c:pt idx="59">
                        <c:v>Dec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'GHG Inventory'!$M$122:$M$181</c15:sqref>
                        </c15:formulaRef>
                      </c:ext>
                    </c:extLst>
                    <c:numCache>
                      <c:formatCode>General</c:formatCode>
                      <c:ptCount val="60"/>
                      <c:pt idx="0">
                        <c:v>11</c:v>
                      </c:pt>
                      <c:pt idx="1">
                        <c:v>0</c:v>
                      </c:pt>
                      <c:pt idx="2">
                        <c:v>22</c:v>
                      </c:pt>
                      <c:pt idx="3">
                        <c:v>11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11</c:v>
                      </c:pt>
                      <c:pt idx="7">
                        <c:v>11</c:v>
                      </c:pt>
                      <c:pt idx="8">
                        <c:v>11</c:v>
                      </c:pt>
                      <c:pt idx="9">
                        <c:v>11</c:v>
                      </c:pt>
                      <c:pt idx="10">
                        <c:v>11</c:v>
                      </c:pt>
                      <c:pt idx="11">
                        <c:v>11</c:v>
                      </c:pt>
                      <c:pt idx="12">
                        <c:v>11</c:v>
                      </c:pt>
                      <c:pt idx="13">
                        <c:v>0</c:v>
                      </c:pt>
                      <c:pt idx="14">
                        <c:v>22</c:v>
                      </c:pt>
                      <c:pt idx="15">
                        <c:v>11</c:v>
                      </c:pt>
                      <c:pt idx="16">
                        <c:v>11</c:v>
                      </c:pt>
                      <c:pt idx="17">
                        <c:v>11</c:v>
                      </c:pt>
                      <c:pt idx="18">
                        <c:v>11</c:v>
                      </c:pt>
                      <c:pt idx="19">
                        <c:v>11</c:v>
                      </c:pt>
                      <c:pt idx="20">
                        <c:v>11</c:v>
                      </c:pt>
                      <c:pt idx="21">
                        <c:v>11</c:v>
                      </c:pt>
                      <c:pt idx="22">
                        <c:v>11</c:v>
                      </c:pt>
                      <c:pt idx="23">
                        <c:v>11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7CA-499C-8560-C346745EB999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'GHG Inventory'!$L$121</c:f>
              <c:strCache>
                <c:ptCount val="1"/>
                <c:pt idx="0">
                  <c:v>Cost</c:v>
                </c:pt>
              </c:strCache>
            </c:strRef>
          </c:tx>
          <c:spPr>
            <a:ln w="95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4"/>
            <c:spPr>
              <a:solidFill>
                <a:srgbClr val="92D050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'GHG Inventory'!$J$122:$J$181</c:f>
              <c:strCache>
                <c:ptCount val="60"/>
                <c:pt idx="0">
                  <c:v>Jan 2016</c:v>
                </c:pt>
                <c:pt idx="1">
                  <c:v>Feb 2016</c:v>
                </c:pt>
                <c:pt idx="2">
                  <c:v>Mar 2016</c:v>
                </c:pt>
                <c:pt idx="3">
                  <c:v>Apr 2016</c:v>
                </c:pt>
                <c:pt idx="4">
                  <c:v>May 2016</c:v>
                </c:pt>
                <c:pt idx="5">
                  <c:v>Jun 2016</c:v>
                </c:pt>
                <c:pt idx="6">
                  <c:v>Jul 2016</c:v>
                </c:pt>
                <c:pt idx="7">
                  <c:v>Aug 2016</c:v>
                </c:pt>
                <c:pt idx="8">
                  <c:v>Sep 2016</c:v>
                </c:pt>
                <c:pt idx="9">
                  <c:v>Oct 2016</c:v>
                </c:pt>
                <c:pt idx="10">
                  <c:v>Nov 2016</c:v>
                </c:pt>
                <c:pt idx="11">
                  <c:v>Dec 2016</c:v>
                </c:pt>
                <c:pt idx="12">
                  <c:v>Jan 2017</c:v>
                </c:pt>
                <c:pt idx="13">
                  <c:v>Feb 2017</c:v>
                </c:pt>
                <c:pt idx="14">
                  <c:v>Mar 2017</c:v>
                </c:pt>
                <c:pt idx="15">
                  <c:v>Apr 2017</c:v>
                </c:pt>
                <c:pt idx="16">
                  <c:v>May 2017</c:v>
                </c:pt>
                <c:pt idx="17">
                  <c:v>Jun 2017</c:v>
                </c:pt>
                <c:pt idx="18">
                  <c:v>Jul 2017</c:v>
                </c:pt>
                <c:pt idx="19">
                  <c:v>Aug 2017</c:v>
                </c:pt>
                <c:pt idx="20">
                  <c:v>Sep 2017</c:v>
                </c:pt>
                <c:pt idx="21">
                  <c:v>Oct 2017</c:v>
                </c:pt>
                <c:pt idx="22">
                  <c:v>Nov 2017</c:v>
                </c:pt>
                <c:pt idx="23">
                  <c:v>Dec 2017</c:v>
                </c:pt>
                <c:pt idx="24">
                  <c:v>Jan 2018</c:v>
                </c:pt>
                <c:pt idx="25">
                  <c:v>Feb 2018</c:v>
                </c:pt>
                <c:pt idx="26">
                  <c:v>Mar 2018</c:v>
                </c:pt>
                <c:pt idx="27">
                  <c:v>Apr 2018</c:v>
                </c:pt>
                <c:pt idx="28">
                  <c:v>May 2018</c:v>
                </c:pt>
                <c:pt idx="29">
                  <c:v>Jun 2018</c:v>
                </c:pt>
                <c:pt idx="30">
                  <c:v>Jul 2018</c:v>
                </c:pt>
                <c:pt idx="31">
                  <c:v>Aug 2018</c:v>
                </c:pt>
                <c:pt idx="32">
                  <c:v>Sep 2018</c:v>
                </c:pt>
                <c:pt idx="33">
                  <c:v>Oct 2018</c:v>
                </c:pt>
                <c:pt idx="34">
                  <c:v>Nov 2018</c:v>
                </c:pt>
                <c:pt idx="35">
                  <c:v>Dec 2018</c:v>
                </c:pt>
                <c:pt idx="36">
                  <c:v>Jan 2019</c:v>
                </c:pt>
                <c:pt idx="37">
                  <c:v>Feb 2019</c:v>
                </c:pt>
                <c:pt idx="38">
                  <c:v>Mar 2019</c:v>
                </c:pt>
                <c:pt idx="39">
                  <c:v>Apr 2019</c:v>
                </c:pt>
                <c:pt idx="40">
                  <c:v>May 2019</c:v>
                </c:pt>
                <c:pt idx="41">
                  <c:v>Jun 2019</c:v>
                </c:pt>
                <c:pt idx="42">
                  <c:v>Jul 2019</c:v>
                </c:pt>
                <c:pt idx="43">
                  <c:v>Aug 2019</c:v>
                </c:pt>
                <c:pt idx="44">
                  <c:v>Sep 2019</c:v>
                </c:pt>
                <c:pt idx="45">
                  <c:v>Oct 2019</c:v>
                </c:pt>
                <c:pt idx="46">
                  <c:v>Nov 2019</c:v>
                </c:pt>
                <c:pt idx="47">
                  <c:v>Dec 2019</c:v>
                </c:pt>
                <c:pt idx="48">
                  <c:v>Jan 2020</c:v>
                </c:pt>
                <c:pt idx="49">
                  <c:v>Feb 2020</c:v>
                </c:pt>
                <c:pt idx="50">
                  <c:v>Mar 2020</c:v>
                </c:pt>
                <c:pt idx="51">
                  <c:v>Apr 2020</c:v>
                </c:pt>
                <c:pt idx="52">
                  <c:v>May 2020</c:v>
                </c:pt>
                <c:pt idx="53">
                  <c:v>Jun 2020</c:v>
                </c:pt>
                <c:pt idx="54">
                  <c:v>Jul 2020</c:v>
                </c:pt>
                <c:pt idx="55">
                  <c:v>Aug 2020</c:v>
                </c:pt>
                <c:pt idx="56">
                  <c:v>Sep 2020</c:v>
                </c:pt>
                <c:pt idx="57">
                  <c:v>Oct 2020</c:v>
                </c:pt>
                <c:pt idx="58">
                  <c:v>Nov 2020</c:v>
                </c:pt>
                <c:pt idx="59">
                  <c:v>Dec 2020</c:v>
                </c:pt>
              </c:strCache>
            </c:strRef>
          </c:cat>
          <c:val>
            <c:numRef>
              <c:f>'GHG Inventory'!$L$122:$L$181</c:f>
              <c:numCache>
                <c:formatCode>_("$"* #,##0.00_);_("$"* \(#,##0.00\);_("$"* "-"??_);_(@_)</c:formatCode>
                <c:ptCount val="60"/>
                <c:pt idx="0">
                  <c:v>8717.4</c:v>
                </c:pt>
                <c:pt idx="1">
                  <c:v>0</c:v>
                </c:pt>
                <c:pt idx="2">
                  <c:v>17551.079999999998</c:v>
                </c:pt>
                <c:pt idx="3">
                  <c:v>8314.2900000000009</c:v>
                </c:pt>
                <c:pt idx="4">
                  <c:v>7879.4100000000008</c:v>
                </c:pt>
                <c:pt idx="5">
                  <c:v>7849.09</c:v>
                </c:pt>
                <c:pt idx="6">
                  <c:v>8107.2299999999987</c:v>
                </c:pt>
                <c:pt idx="7">
                  <c:v>8642.91</c:v>
                </c:pt>
                <c:pt idx="8">
                  <c:v>8780.08</c:v>
                </c:pt>
                <c:pt idx="9">
                  <c:v>8841.1600000000017</c:v>
                </c:pt>
                <c:pt idx="10">
                  <c:v>8976.090000000002</c:v>
                </c:pt>
                <c:pt idx="11">
                  <c:v>8901.14</c:v>
                </c:pt>
                <c:pt idx="12">
                  <c:v>9081.8999999999978</c:v>
                </c:pt>
                <c:pt idx="13">
                  <c:v>0</c:v>
                </c:pt>
                <c:pt idx="14">
                  <c:v>17350.100000000002</c:v>
                </c:pt>
                <c:pt idx="15">
                  <c:v>8668.2900000000009</c:v>
                </c:pt>
                <c:pt idx="16">
                  <c:v>8633.2099999999991</c:v>
                </c:pt>
                <c:pt idx="17">
                  <c:v>8119.8899999999994</c:v>
                </c:pt>
                <c:pt idx="18">
                  <c:v>8646.08</c:v>
                </c:pt>
                <c:pt idx="19">
                  <c:v>8963.2699999999986</c:v>
                </c:pt>
                <c:pt idx="20">
                  <c:v>8889.3700000000008</c:v>
                </c:pt>
                <c:pt idx="21">
                  <c:v>9106.4700000000012</c:v>
                </c:pt>
                <c:pt idx="22">
                  <c:v>9512.4200000000019</c:v>
                </c:pt>
                <c:pt idx="23">
                  <c:v>9593.739999999998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A-499C-8560-C346745E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60344"/>
        <c:axId val="534159688"/>
      </c:lineChart>
      <c:catAx>
        <c:axId val="5341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62640"/>
        <c:crosses val="autoZero"/>
        <c:auto val="1"/>
        <c:lblAlgn val="ctr"/>
        <c:lblOffset val="100"/>
        <c:noMultiLvlLbl val="0"/>
      </c:catAx>
      <c:valAx>
        <c:axId val="53416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56736"/>
        <c:crosses val="autoZero"/>
        <c:crossBetween val="between"/>
      </c:valAx>
      <c:valAx>
        <c:axId val="534159688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60344"/>
        <c:crosses val="max"/>
        <c:crossBetween val="between"/>
      </c:valAx>
      <c:catAx>
        <c:axId val="534160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415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Billing Records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'GHG Inventory'!$M$121</c:f>
              <c:strCache>
                <c:ptCount val="1"/>
                <c:pt idx="0">
                  <c:v>Num Records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'GHG Inventory'!$J$122:$J$181</c:f>
              <c:strCache>
                <c:ptCount val="60"/>
                <c:pt idx="0">
                  <c:v>Jan 2016</c:v>
                </c:pt>
                <c:pt idx="1">
                  <c:v>Feb 2016</c:v>
                </c:pt>
                <c:pt idx="2">
                  <c:v>Mar 2016</c:v>
                </c:pt>
                <c:pt idx="3">
                  <c:v>Apr 2016</c:v>
                </c:pt>
                <c:pt idx="4">
                  <c:v>May 2016</c:v>
                </c:pt>
                <c:pt idx="5">
                  <c:v>Jun 2016</c:v>
                </c:pt>
                <c:pt idx="6">
                  <c:v>Jul 2016</c:v>
                </c:pt>
                <c:pt idx="7">
                  <c:v>Aug 2016</c:v>
                </c:pt>
                <c:pt idx="8">
                  <c:v>Sep 2016</c:v>
                </c:pt>
                <c:pt idx="9">
                  <c:v>Oct 2016</c:v>
                </c:pt>
                <c:pt idx="10">
                  <c:v>Nov 2016</c:v>
                </c:pt>
                <c:pt idx="11">
                  <c:v>Dec 2016</c:v>
                </c:pt>
                <c:pt idx="12">
                  <c:v>Jan 2017</c:v>
                </c:pt>
                <c:pt idx="13">
                  <c:v>Feb 2017</c:v>
                </c:pt>
                <c:pt idx="14">
                  <c:v>Mar 2017</c:v>
                </c:pt>
                <c:pt idx="15">
                  <c:v>Apr 2017</c:v>
                </c:pt>
                <c:pt idx="16">
                  <c:v>May 2017</c:v>
                </c:pt>
                <c:pt idx="17">
                  <c:v>Jun 2017</c:v>
                </c:pt>
                <c:pt idx="18">
                  <c:v>Jul 2017</c:v>
                </c:pt>
                <c:pt idx="19">
                  <c:v>Aug 2017</c:v>
                </c:pt>
                <c:pt idx="20">
                  <c:v>Sep 2017</c:v>
                </c:pt>
                <c:pt idx="21">
                  <c:v>Oct 2017</c:v>
                </c:pt>
                <c:pt idx="22">
                  <c:v>Nov 2017</c:v>
                </c:pt>
                <c:pt idx="23">
                  <c:v>Dec 2017</c:v>
                </c:pt>
                <c:pt idx="24">
                  <c:v>Jan 2018</c:v>
                </c:pt>
                <c:pt idx="25">
                  <c:v>Feb 2018</c:v>
                </c:pt>
                <c:pt idx="26">
                  <c:v>Mar 2018</c:v>
                </c:pt>
                <c:pt idx="27">
                  <c:v>Apr 2018</c:v>
                </c:pt>
                <c:pt idx="28">
                  <c:v>May 2018</c:v>
                </c:pt>
                <c:pt idx="29">
                  <c:v>Jun 2018</c:v>
                </c:pt>
                <c:pt idx="30">
                  <c:v>Jul 2018</c:v>
                </c:pt>
                <c:pt idx="31">
                  <c:v>Aug 2018</c:v>
                </c:pt>
                <c:pt idx="32">
                  <c:v>Sep 2018</c:v>
                </c:pt>
                <c:pt idx="33">
                  <c:v>Oct 2018</c:v>
                </c:pt>
                <c:pt idx="34">
                  <c:v>Nov 2018</c:v>
                </c:pt>
                <c:pt idx="35">
                  <c:v>Dec 2018</c:v>
                </c:pt>
                <c:pt idx="36">
                  <c:v>Jan 2019</c:v>
                </c:pt>
                <c:pt idx="37">
                  <c:v>Feb 2019</c:v>
                </c:pt>
                <c:pt idx="38">
                  <c:v>Mar 2019</c:v>
                </c:pt>
                <c:pt idx="39">
                  <c:v>Apr 2019</c:v>
                </c:pt>
                <c:pt idx="40">
                  <c:v>May 2019</c:v>
                </c:pt>
                <c:pt idx="41">
                  <c:v>Jun 2019</c:v>
                </c:pt>
                <c:pt idx="42">
                  <c:v>Jul 2019</c:v>
                </c:pt>
                <c:pt idx="43">
                  <c:v>Aug 2019</c:v>
                </c:pt>
                <c:pt idx="44">
                  <c:v>Sep 2019</c:v>
                </c:pt>
                <c:pt idx="45">
                  <c:v>Oct 2019</c:v>
                </c:pt>
                <c:pt idx="46">
                  <c:v>Nov 2019</c:v>
                </c:pt>
                <c:pt idx="47">
                  <c:v>Dec 2019</c:v>
                </c:pt>
                <c:pt idx="48">
                  <c:v>Jan 2020</c:v>
                </c:pt>
                <c:pt idx="49">
                  <c:v>Feb 2020</c:v>
                </c:pt>
                <c:pt idx="50">
                  <c:v>Mar 2020</c:v>
                </c:pt>
                <c:pt idx="51">
                  <c:v>Apr 2020</c:v>
                </c:pt>
                <c:pt idx="52">
                  <c:v>May 2020</c:v>
                </c:pt>
                <c:pt idx="53">
                  <c:v>Jun 2020</c:v>
                </c:pt>
                <c:pt idx="54">
                  <c:v>Jul 2020</c:v>
                </c:pt>
                <c:pt idx="55">
                  <c:v>Aug 2020</c:v>
                </c:pt>
                <c:pt idx="56">
                  <c:v>Sep 2020</c:v>
                </c:pt>
                <c:pt idx="57">
                  <c:v>Oct 2020</c:v>
                </c:pt>
                <c:pt idx="58">
                  <c:v>Nov 2020</c:v>
                </c:pt>
                <c:pt idx="59">
                  <c:v>Dec 2020</c:v>
                </c:pt>
              </c:strCache>
            </c:strRef>
          </c:cat>
          <c:val>
            <c:numRef>
              <c:f>'GHG Inventory'!$M$122:$M$181</c:f>
              <c:numCache>
                <c:formatCode>General</c:formatCode>
                <c:ptCount val="60"/>
                <c:pt idx="0">
                  <c:v>11</c:v>
                </c:pt>
                <c:pt idx="1">
                  <c:v>0</c:v>
                </c:pt>
                <c:pt idx="2">
                  <c:v>22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0</c:v>
                </c:pt>
                <c:pt idx="14">
                  <c:v>22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A-49CF-82A9-43D09229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660872"/>
        <c:axId val="405662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'GHG Inventory'!$K$121</c15:sqref>
                        </c15:formulaRef>
                      </c:ext>
                    </c:extLst>
                    <c:strCache>
                      <c:ptCount val="1"/>
                      <c:pt idx="0">
                        <c:v>kWh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'GHG Inventory'!$J$122:$J$181</c15:sqref>
                        </c15:formulaRef>
                      </c:ext>
                    </c:extLst>
                    <c:strCache>
                      <c:ptCount val="60"/>
                      <c:pt idx="0">
                        <c:v>Jan 2016</c:v>
                      </c:pt>
                      <c:pt idx="1">
                        <c:v>Feb 2016</c:v>
                      </c:pt>
                      <c:pt idx="2">
                        <c:v>Mar 2016</c:v>
                      </c:pt>
                      <c:pt idx="3">
                        <c:v>Apr 2016</c:v>
                      </c:pt>
                      <c:pt idx="4">
                        <c:v>May 2016</c:v>
                      </c:pt>
                      <c:pt idx="5">
                        <c:v>Jun 2016</c:v>
                      </c:pt>
                      <c:pt idx="6">
                        <c:v>Jul 2016</c:v>
                      </c:pt>
                      <c:pt idx="7">
                        <c:v>Aug 2016</c:v>
                      </c:pt>
                      <c:pt idx="8">
                        <c:v>Sep 2016</c:v>
                      </c:pt>
                      <c:pt idx="9">
                        <c:v>Oct 2016</c:v>
                      </c:pt>
                      <c:pt idx="10">
                        <c:v>Nov 2016</c:v>
                      </c:pt>
                      <c:pt idx="11">
                        <c:v>Dec 2016</c:v>
                      </c:pt>
                      <c:pt idx="12">
                        <c:v>Jan 2017</c:v>
                      </c:pt>
                      <c:pt idx="13">
                        <c:v>Feb 2017</c:v>
                      </c:pt>
                      <c:pt idx="14">
                        <c:v>Mar 2017</c:v>
                      </c:pt>
                      <c:pt idx="15">
                        <c:v>Apr 2017</c:v>
                      </c:pt>
                      <c:pt idx="16">
                        <c:v>May 2017</c:v>
                      </c:pt>
                      <c:pt idx="17">
                        <c:v>Jun 2017</c:v>
                      </c:pt>
                      <c:pt idx="18">
                        <c:v>Jul 2017</c:v>
                      </c:pt>
                      <c:pt idx="19">
                        <c:v>Aug 2017</c:v>
                      </c:pt>
                      <c:pt idx="20">
                        <c:v>Sep 2017</c:v>
                      </c:pt>
                      <c:pt idx="21">
                        <c:v>Oct 2017</c:v>
                      </c:pt>
                      <c:pt idx="22">
                        <c:v>Nov 2017</c:v>
                      </c:pt>
                      <c:pt idx="23">
                        <c:v>Dec 2017</c:v>
                      </c:pt>
                      <c:pt idx="24">
                        <c:v>Jan 2018</c:v>
                      </c:pt>
                      <c:pt idx="25">
                        <c:v>Feb 2018</c:v>
                      </c:pt>
                      <c:pt idx="26">
                        <c:v>Mar 2018</c:v>
                      </c:pt>
                      <c:pt idx="27">
                        <c:v>Apr 2018</c:v>
                      </c:pt>
                      <c:pt idx="28">
                        <c:v>May 2018</c:v>
                      </c:pt>
                      <c:pt idx="29">
                        <c:v>Jun 2018</c:v>
                      </c:pt>
                      <c:pt idx="30">
                        <c:v>Jul 2018</c:v>
                      </c:pt>
                      <c:pt idx="31">
                        <c:v>Aug 2018</c:v>
                      </c:pt>
                      <c:pt idx="32">
                        <c:v>Sep 2018</c:v>
                      </c:pt>
                      <c:pt idx="33">
                        <c:v>Oct 2018</c:v>
                      </c:pt>
                      <c:pt idx="34">
                        <c:v>Nov 2018</c:v>
                      </c:pt>
                      <c:pt idx="35">
                        <c:v>Dec 2018</c:v>
                      </c:pt>
                      <c:pt idx="36">
                        <c:v>Jan 2019</c:v>
                      </c:pt>
                      <c:pt idx="37">
                        <c:v>Feb 2019</c:v>
                      </c:pt>
                      <c:pt idx="38">
                        <c:v>Mar 2019</c:v>
                      </c:pt>
                      <c:pt idx="39">
                        <c:v>Apr 2019</c:v>
                      </c:pt>
                      <c:pt idx="40">
                        <c:v>May 2019</c:v>
                      </c:pt>
                      <c:pt idx="41">
                        <c:v>Jun 2019</c:v>
                      </c:pt>
                      <c:pt idx="42">
                        <c:v>Jul 2019</c:v>
                      </c:pt>
                      <c:pt idx="43">
                        <c:v>Aug 2019</c:v>
                      </c:pt>
                      <c:pt idx="44">
                        <c:v>Sep 2019</c:v>
                      </c:pt>
                      <c:pt idx="45">
                        <c:v>Oct 2019</c:v>
                      </c:pt>
                      <c:pt idx="46">
                        <c:v>Nov 2019</c:v>
                      </c:pt>
                      <c:pt idx="47">
                        <c:v>Dec 2019</c:v>
                      </c:pt>
                      <c:pt idx="48">
                        <c:v>Jan 2020</c:v>
                      </c:pt>
                      <c:pt idx="49">
                        <c:v>Feb 2020</c:v>
                      </c:pt>
                      <c:pt idx="50">
                        <c:v>Mar 2020</c:v>
                      </c:pt>
                      <c:pt idx="51">
                        <c:v>Apr 2020</c:v>
                      </c:pt>
                      <c:pt idx="52">
                        <c:v>May 2020</c:v>
                      </c:pt>
                      <c:pt idx="53">
                        <c:v>Jun 2020</c:v>
                      </c:pt>
                      <c:pt idx="54">
                        <c:v>Jul 2020</c:v>
                      </c:pt>
                      <c:pt idx="55">
                        <c:v>Aug 2020</c:v>
                      </c:pt>
                      <c:pt idx="56">
                        <c:v>Sep 2020</c:v>
                      </c:pt>
                      <c:pt idx="57">
                        <c:v>Oct 2020</c:v>
                      </c:pt>
                      <c:pt idx="58">
                        <c:v>Nov 2020</c:v>
                      </c:pt>
                      <c:pt idx="59">
                        <c:v>Dec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'GHG Inventory'!$K$122:$K$181</c15:sqref>
                        </c15:formulaRef>
                      </c:ext>
                    </c:extLst>
                    <c:numCache>
                      <c:formatCode>General</c:formatCode>
                      <c:ptCount val="60"/>
                      <c:pt idx="0">
                        <c:v>34838</c:v>
                      </c:pt>
                      <c:pt idx="1">
                        <c:v>0</c:v>
                      </c:pt>
                      <c:pt idx="2">
                        <c:v>57239</c:v>
                      </c:pt>
                      <c:pt idx="3">
                        <c:v>24807</c:v>
                      </c:pt>
                      <c:pt idx="4">
                        <c:v>22305</c:v>
                      </c:pt>
                      <c:pt idx="5">
                        <c:v>19879</c:v>
                      </c:pt>
                      <c:pt idx="6">
                        <c:v>21407</c:v>
                      </c:pt>
                      <c:pt idx="7">
                        <c:v>23902</c:v>
                      </c:pt>
                      <c:pt idx="8">
                        <c:v>26563</c:v>
                      </c:pt>
                      <c:pt idx="9">
                        <c:v>30559</c:v>
                      </c:pt>
                      <c:pt idx="10">
                        <c:v>32745</c:v>
                      </c:pt>
                      <c:pt idx="11">
                        <c:v>36078</c:v>
                      </c:pt>
                      <c:pt idx="12">
                        <c:v>34175</c:v>
                      </c:pt>
                      <c:pt idx="13">
                        <c:v>0</c:v>
                      </c:pt>
                      <c:pt idx="14">
                        <c:v>56072</c:v>
                      </c:pt>
                      <c:pt idx="15">
                        <c:v>24350</c:v>
                      </c:pt>
                      <c:pt idx="16">
                        <c:v>21787</c:v>
                      </c:pt>
                      <c:pt idx="17">
                        <c:v>19378</c:v>
                      </c:pt>
                      <c:pt idx="18">
                        <c:v>20899</c:v>
                      </c:pt>
                      <c:pt idx="19">
                        <c:v>23102</c:v>
                      </c:pt>
                      <c:pt idx="20">
                        <c:v>25640</c:v>
                      </c:pt>
                      <c:pt idx="21">
                        <c:v>29428</c:v>
                      </c:pt>
                      <c:pt idx="22">
                        <c:v>31644</c:v>
                      </c:pt>
                      <c:pt idx="23">
                        <c:v>34944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41A-49CF-82A9-43D0922970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Inventory'!$L$121</c15:sqref>
                        </c15:formulaRef>
                      </c:ext>
                    </c:extLst>
                    <c:strCache>
                      <c:ptCount val="1"/>
                      <c:pt idx="0">
                        <c:v>Cost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Inventory'!$J$122:$J$181</c15:sqref>
                        </c15:formulaRef>
                      </c:ext>
                    </c:extLst>
                    <c:strCache>
                      <c:ptCount val="60"/>
                      <c:pt idx="0">
                        <c:v>Jan 2016</c:v>
                      </c:pt>
                      <c:pt idx="1">
                        <c:v>Feb 2016</c:v>
                      </c:pt>
                      <c:pt idx="2">
                        <c:v>Mar 2016</c:v>
                      </c:pt>
                      <c:pt idx="3">
                        <c:v>Apr 2016</c:v>
                      </c:pt>
                      <c:pt idx="4">
                        <c:v>May 2016</c:v>
                      </c:pt>
                      <c:pt idx="5">
                        <c:v>Jun 2016</c:v>
                      </c:pt>
                      <c:pt idx="6">
                        <c:v>Jul 2016</c:v>
                      </c:pt>
                      <c:pt idx="7">
                        <c:v>Aug 2016</c:v>
                      </c:pt>
                      <c:pt idx="8">
                        <c:v>Sep 2016</c:v>
                      </c:pt>
                      <c:pt idx="9">
                        <c:v>Oct 2016</c:v>
                      </c:pt>
                      <c:pt idx="10">
                        <c:v>Nov 2016</c:v>
                      </c:pt>
                      <c:pt idx="11">
                        <c:v>Dec 2016</c:v>
                      </c:pt>
                      <c:pt idx="12">
                        <c:v>Jan 2017</c:v>
                      </c:pt>
                      <c:pt idx="13">
                        <c:v>Feb 2017</c:v>
                      </c:pt>
                      <c:pt idx="14">
                        <c:v>Mar 2017</c:v>
                      </c:pt>
                      <c:pt idx="15">
                        <c:v>Apr 2017</c:v>
                      </c:pt>
                      <c:pt idx="16">
                        <c:v>May 2017</c:v>
                      </c:pt>
                      <c:pt idx="17">
                        <c:v>Jun 2017</c:v>
                      </c:pt>
                      <c:pt idx="18">
                        <c:v>Jul 2017</c:v>
                      </c:pt>
                      <c:pt idx="19">
                        <c:v>Aug 2017</c:v>
                      </c:pt>
                      <c:pt idx="20">
                        <c:v>Sep 2017</c:v>
                      </c:pt>
                      <c:pt idx="21">
                        <c:v>Oct 2017</c:v>
                      </c:pt>
                      <c:pt idx="22">
                        <c:v>Nov 2017</c:v>
                      </c:pt>
                      <c:pt idx="23">
                        <c:v>Dec 2017</c:v>
                      </c:pt>
                      <c:pt idx="24">
                        <c:v>Jan 2018</c:v>
                      </c:pt>
                      <c:pt idx="25">
                        <c:v>Feb 2018</c:v>
                      </c:pt>
                      <c:pt idx="26">
                        <c:v>Mar 2018</c:v>
                      </c:pt>
                      <c:pt idx="27">
                        <c:v>Apr 2018</c:v>
                      </c:pt>
                      <c:pt idx="28">
                        <c:v>May 2018</c:v>
                      </c:pt>
                      <c:pt idx="29">
                        <c:v>Jun 2018</c:v>
                      </c:pt>
                      <c:pt idx="30">
                        <c:v>Jul 2018</c:v>
                      </c:pt>
                      <c:pt idx="31">
                        <c:v>Aug 2018</c:v>
                      </c:pt>
                      <c:pt idx="32">
                        <c:v>Sep 2018</c:v>
                      </c:pt>
                      <c:pt idx="33">
                        <c:v>Oct 2018</c:v>
                      </c:pt>
                      <c:pt idx="34">
                        <c:v>Nov 2018</c:v>
                      </c:pt>
                      <c:pt idx="35">
                        <c:v>Dec 2018</c:v>
                      </c:pt>
                      <c:pt idx="36">
                        <c:v>Jan 2019</c:v>
                      </c:pt>
                      <c:pt idx="37">
                        <c:v>Feb 2019</c:v>
                      </c:pt>
                      <c:pt idx="38">
                        <c:v>Mar 2019</c:v>
                      </c:pt>
                      <c:pt idx="39">
                        <c:v>Apr 2019</c:v>
                      </c:pt>
                      <c:pt idx="40">
                        <c:v>May 2019</c:v>
                      </c:pt>
                      <c:pt idx="41">
                        <c:v>Jun 2019</c:v>
                      </c:pt>
                      <c:pt idx="42">
                        <c:v>Jul 2019</c:v>
                      </c:pt>
                      <c:pt idx="43">
                        <c:v>Aug 2019</c:v>
                      </c:pt>
                      <c:pt idx="44">
                        <c:v>Sep 2019</c:v>
                      </c:pt>
                      <c:pt idx="45">
                        <c:v>Oct 2019</c:v>
                      </c:pt>
                      <c:pt idx="46">
                        <c:v>Nov 2019</c:v>
                      </c:pt>
                      <c:pt idx="47">
                        <c:v>Dec 2019</c:v>
                      </c:pt>
                      <c:pt idx="48">
                        <c:v>Jan 2020</c:v>
                      </c:pt>
                      <c:pt idx="49">
                        <c:v>Feb 2020</c:v>
                      </c:pt>
                      <c:pt idx="50">
                        <c:v>Mar 2020</c:v>
                      </c:pt>
                      <c:pt idx="51">
                        <c:v>Apr 2020</c:v>
                      </c:pt>
                      <c:pt idx="52">
                        <c:v>May 2020</c:v>
                      </c:pt>
                      <c:pt idx="53">
                        <c:v>Jun 2020</c:v>
                      </c:pt>
                      <c:pt idx="54">
                        <c:v>Jul 2020</c:v>
                      </c:pt>
                      <c:pt idx="55">
                        <c:v>Aug 2020</c:v>
                      </c:pt>
                      <c:pt idx="56">
                        <c:v>Sep 2020</c:v>
                      </c:pt>
                      <c:pt idx="57">
                        <c:v>Oct 2020</c:v>
                      </c:pt>
                      <c:pt idx="58">
                        <c:v>Nov 2020</c:v>
                      </c:pt>
                      <c:pt idx="59">
                        <c:v>Dec 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Inventory'!$L$122:$L$181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60"/>
                      <c:pt idx="0">
                        <c:v>8717.4</c:v>
                      </c:pt>
                      <c:pt idx="1">
                        <c:v>0</c:v>
                      </c:pt>
                      <c:pt idx="2">
                        <c:v>17551.079999999998</c:v>
                      </c:pt>
                      <c:pt idx="3">
                        <c:v>8314.2900000000009</c:v>
                      </c:pt>
                      <c:pt idx="4">
                        <c:v>7879.4100000000008</c:v>
                      </c:pt>
                      <c:pt idx="5">
                        <c:v>7849.09</c:v>
                      </c:pt>
                      <c:pt idx="6">
                        <c:v>8107.2299999999987</c:v>
                      </c:pt>
                      <c:pt idx="7">
                        <c:v>8642.91</c:v>
                      </c:pt>
                      <c:pt idx="8">
                        <c:v>8780.08</c:v>
                      </c:pt>
                      <c:pt idx="9">
                        <c:v>8841.1600000000017</c:v>
                      </c:pt>
                      <c:pt idx="10">
                        <c:v>8976.090000000002</c:v>
                      </c:pt>
                      <c:pt idx="11">
                        <c:v>8901.14</c:v>
                      </c:pt>
                      <c:pt idx="12">
                        <c:v>9081.8999999999978</c:v>
                      </c:pt>
                      <c:pt idx="13">
                        <c:v>0</c:v>
                      </c:pt>
                      <c:pt idx="14">
                        <c:v>17350.100000000002</c:v>
                      </c:pt>
                      <c:pt idx="15">
                        <c:v>8668.2900000000009</c:v>
                      </c:pt>
                      <c:pt idx="16">
                        <c:v>8633.2099999999991</c:v>
                      </c:pt>
                      <c:pt idx="17">
                        <c:v>8119.8899999999994</c:v>
                      </c:pt>
                      <c:pt idx="18">
                        <c:v>8646.08</c:v>
                      </c:pt>
                      <c:pt idx="19">
                        <c:v>8963.2699999999986</c:v>
                      </c:pt>
                      <c:pt idx="20">
                        <c:v>8889.3700000000008</c:v>
                      </c:pt>
                      <c:pt idx="21">
                        <c:v>9106.4700000000012</c:v>
                      </c:pt>
                      <c:pt idx="22">
                        <c:v>9512.4200000000019</c:v>
                      </c:pt>
                      <c:pt idx="23">
                        <c:v>9593.739999999998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41A-49CF-82A9-43D092297069}"/>
                  </c:ext>
                </c:extLst>
              </c15:ser>
            </c15:filteredBarSeries>
          </c:ext>
        </c:extLst>
      </c:barChart>
      <c:catAx>
        <c:axId val="40566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62840"/>
        <c:crosses val="autoZero"/>
        <c:auto val="1"/>
        <c:lblAlgn val="ctr"/>
        <c:lblOffset val="100"/>
        <c:noMultiLvlLbl val="0"/>
      </c:catAx>
      <c:valAx>
        <c:axId val="40566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6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Facility GHG Emissions (MTCO2e)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GHG Emissions (tons)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'GHG Inventory'!$B$10:$B$25</c:f>
              <c:strCache>
                <c:ptCount val="16"/>
                <c:pt idx="0">
                  <c:v>Town Hall/Helsmoortel wing</c:v>
                </c:pt>
                <c:pt idx="1">
                  <c:v>Animal Shelter</c:v>
                </c:pt>
                <c:pt idx="2">
                  <c:v>Parks &amp; Rec</c:v>
                </c:pt>
                <c:pt idx="3">
                  <c:v>Streetlighting</c:v>
                </c:pt>
                <c:pt idx="4">
                  <c:v>Water Delivery</c:v>
                </c:pt>
                <c:pt idx="5">
                  <c:v>Ice Arena</c:v>
                </c:pt>
                <c:pt idx="6">
                  <c:v>Glasco WWTP</c:v>
                </c:pt>
                <c:pt idx="7">
                  <c:v>Pump Stations</c:v>
                </c:pt>
                <c:pt idx="8">
                  <c:v>Highway Department</c:v>
                </c:pt>
                <c:pt idx="9">
                  <c:v>Transfer Station</c:v>
                </c:pt>
                <c:pt idx="10">
                  <c:v>Facilities Operation Center</c:v>
                </c:pt>
                <c:pt idx="11">
                  <c:v>Malden WWTP</c:v>
                </c:pt>
                <c:pt idx="12">
                  <c:v>Senior Center</c:v>
                </c:pt>
                <c:pt idx="13">
                  <c:v>Town Hall/Donlon wing</c:v>
                </c:pt>
                <c:pt idx="14">
                  <c:v>Transformer/Town Hall</c:v>
                </c:pt>
                <c:pt idx="15">
                  <c:v>Transformer/Meter Building #2</c:v>
                </c:pt>
              </c:strCache>
            </c:strRef>
          </c:cat>
          <c:val>
            <c:numRef>
              <c:f>'GHG Inventory'!$AW$10:$AW$25</c:f>
              <c:numCache>
                <c:formatCode>_(* #,##0.0_);_(* \(#,##0.0\);_(* "-"??_);_(@_)</c:formatCode>
                <c:ptCount val="16"/>
                <c:pt idx="0">
                  <c:v>4.289239695</c:v>
                </c:pt>
                <c:pt idx="1">
                  <c:v>6.3765204804</c:v>
                </c:pt>
                <c:pt idx="2">
                  <c:v>54.382917201000012</c:v>
                </c:pt>
                <c:pt idx="3">
                  <c:v>43.744204179</c:v>
                </c:pt>
                <c:pt idx="4">
                  <c:v>3.1375447740000002</c:v>
                </c:pt>
                <c:pt idx="5">
                  <c:v>227.92363253800002</c:v>
                </c:pt>
                <c:pt idx="6">
                  <c:v>61.281486920000006</c:v>
                </c:pt>
                <c:pt idx="7">
                  <c:v>11.571114243</c:v>
                </c:pt>
                <c:pt idx="8">
                  <c:v>109.93330165079999</c:v>
                </c:pt>
                <c:pt idx="9">
                  <c:v>3.0172675260000004</c:v>
                </c:pt>
                <c:pt idx="10">
                  <c:v>19.083433400000001</c:v>
                </c:pt>
                <c:pt idx="11">
                  <c:v>17.351134046999999</c:v>
                </c:pt>
                <c:pt idx="12">
                  <c:v>15.722441434</c:v>
                </c:pt>
                <c:pt idx="13">
                  <c:v>74.578845300000012</c:v>
                </c:pt>
                <c:pt idx="14">
                  <c:v>20.292557103</c:v>
                </c:pt>
                <c:pt idx="15">
                  <c:v>0.32217119999999999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2-404F-B7CD-0AE41EA3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220368"/>
        <c:axId val="542222008"/>
      </c:barChart>
      <c:catAx>
        <c:axId val="5422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2008"/>
        <c:crosses val="autoZero"/>
        <c:auto val="1"/>
        <c:lblAlgn val="ctr"/>
        <c:lblOffset val="100"/>
        <c:noMultiLvlLbl val="0"/>
      </c:catAx>
      <c:valAx>
        <c:axId val="5422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 Emissions by Energy Type (MTCO2e)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GHG Emissions (tons)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'GHG Inventory'!$B$87:$B$92</c:f>
              <c:strCache>
                <c:ptCount val="6"/>
                <c:pt idx="0">
                  <c:v>Electricity</c:v>
                </c:pt>
                <c:pt idx="1">
                  <c:v>Natural Gas</c:v>
                </c:pt>
                <c:pt idx="2">
                  <c:v>Propane</c:v>
                </c:pt>
                <c:pt idx="3">
                  <c:v>Fuel Oil</c:v>
                </c:pt>
                <c:pt idx="4">
                  <c:v>Gasoline</c:v>
                </c:pt>
                <c:pt idx="5">
                  <c:v>Diesel</c:v>
                </c:pt>
              </c:strCache>
            </c:strRef>
          </c:cat>
          <c:val>
            <c:numRef>
              <c:f>'GHG Inventory'!$H$87:$H$92</c:f>
              <c:numCache>
                <c:formatCode>0.00</c:formatCode>
                <c:ptCount val="6"/>
                <c:pt idx="0">
                  <c:v>250.97123056200002</c:v>
                </c:pt>
                <c:pt idx="1">
                  <c:v>301.30470700000001</c:v>
                </c:pt>
                <c:pt idx="2">
                  <c:v>15.2337841292</c:v>
                </c:pt>
                <c:pt idx="3">
                  <c:v>105.49808999999999</c:v>
                </c:pt>
                <c:pt idx="4">
                  <c:v>330.23335999999995</c:v>
                </c:pt>
                <c:pt idx="5">
                  <c:v>225.37502950000004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E-4DB1-949C-99C51B9D6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220368"/>
        <c:axId val="542222008"/>
      </c:barChart>
      <c:catAx>
        <c:axId val="5422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2008"/>
        <c:crosses val="autoZero"/>
        <c:auto val="1"/>
        <c:lblAlgn val="ctr"/>
        <c:lblOffset val="100"/>
        <c:noMultiLvlLbl val="0"/>
      </c:catAx>
      <c:valAx>
        <c:axId val="5422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Average Energy Cost by Fuel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explosion val="9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72C-46CA-A5B7-6D6DB9CEDB1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72C-46CA-A5B7-6D6DB9CEDB1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72C-46CA-A5B7-6D6DB9CEDB1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72C-46CA-A5B7-6D6DB9CEDB1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72C-46CA-A5B7-6D6DB9CEDB1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72C-46CA-A5B7-6D6DB9CEDB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'GHG Inventory'!$B$87:$B$92</c:f>
              <c:strCache>
                <c:ptCount val="6"/>
                <c:pt idx="0">
                  <c:v>Electricity</c:v>
                </c:pt>
                <c:pt idx="1">
                  <c:v>Natural Gas</c:v>
                </c:pt>
                <c:pt idx="2">
                  <c:v>Propane</c:v>
                </c:pt>
                <c:pt idx="3">
                  <c:v>Fuel Oil</c:v>
                </c:pt>
                <c:pt idx="4">
                  <c:v>Gasoline</c:v>
                </c:pt>
                <c:pt idx="5">
                  <c:v>Diesel</c:v>
                </c:pt>
              </c:strCache>
            </c:strRef>
          </c:cat>
          <c:val>
            <c:numRef>
              <c:f>'GHG Inventory'!$I$87:$I$92</c:f>
              <c:numCache>
                <c:formatCode>"$"#,##0</c:formatCode>
                <c:ptCount val="6"/>
                <c:pt idx="0">
                  <c:v>261888.07500000001</c:v>
                </c:pt>
                <c:pt idx="1">
                  <c:v>41379.604999999996</c:v>
                </c:pt>
                <c:pt idx="2">
                  <c:v>3523.6800000000003</c:v>
                </c:pt>
                <c:pt idx="3">
                  <c:v>16982.255000000001</c:v>
                </c:pt>
                <c:pt idx="4">
                  <c:v>74181.94</c:v>
                </c:pt>
                <c:pt idx="5">
                  <c:v>37934.61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'GHG Inventory'!#REF!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972C-46CA-A5B7-6D6DB9CEDB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972C-46CA-A5B7-6D6DB9CEDB1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972C-46CA-A5B7-6D6DB9CEDB1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2-972C-46CA-A5B7-6D6DB9CEDB1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4-972C-46CA-A5B7-6D6DB9CEDB12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6-972C-46CA-A5B7-6D6DB9CEDB12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8-972C-46CA-A5B7-6D6DB9CEDB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'GHG Inventory'!$C$87:$C$92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248.61360856799999</c:v>
                      </c:pt>
                      <c:pt idx="1">
                        <c:v>284.86055400000004</c:v>
                      </c:pt>
                      <c:pt idx="2">
                        <c:v>15.479522105600001</c:v>
                      </c:pt>
                      <c:pt idx="3">
                        <c:v>127.72541999999999</c:v>
                      </c:pt>
                      <c:pt idx="4">
                        <c:v>318.20475999999996</c:v>
                      </c:pt>
                      <c:pt idx="5">
                        <c:v>189.34445000000002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19-972C-46CA-A5B7-6D6DB9CEDB1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972C-46CA-A5B7-6D6DB9CEDB1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972C-46CA-A5B7-6D6DB9CEDB1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972C-46CA-A5B7-6D6DB9CEDB1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972C-46CA-A5B7-6D6DB9CEDB12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972C-46CA-A5B7-6D6DB9CEDB12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72C-46CA-A5B7-6D6DB9CEDB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Inventory'!$F$87:$F$92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26-972C-46CA-A5B7-6D6DB9CEDB1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972C-46CA-A5B7-6D6DB9CEDB1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972C-46CA-A5B7-6D6DB9CEDB1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972C-46CA-A5B7-6D6DB9CEDB1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72C-46CA-A5B7-6D6DB9CEDB12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72C-46CA-A5B7-6D6DB9CEDB12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72C-46CA-A5B7-6D6DB9CEDB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Inventory'!$G$87:$G$92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33-972C-46CA-A5B7-6D6DB9CEDB12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72C-46CA-A5B7-6D6DB9CEDB1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72C-46CA-A5B7-6D6DB9CEDB1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972C-46CA-A5B7-6D6DB9CEDB1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972C-46CA-A5B7-6D6DB9CEDB12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972C-46CA-A5B7-6D6DB9CEDB12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972C-46CA-A5B7-6D6DB9CEDB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Inventory'!$B$87:$B$92</c15:sqref>
                        </c15:formulaRef>
                      </c:ext>
                    </c:extLst>
                    <c:strCache>
                      <c:ptCount val="6"/>
                      <c:pt idx="0">
                        <c:v>Electricity</c:v>
                      </c:pt>
                      <c:pt idx="1">
                        <c:v>Natural Gas</c:v>
                      </c:pt>
                      <c:pt idx="2">
                        <c:v>Propane</c:v>
                      </c:pt>
                      <c:pt idx="3">
                        <c:v>Fuel Oil</c:v>
                      </c:pt>
                      <c:pt idx="4">
                        <c:v>Gasoline</c:v>
                      </c:pt>
                      <c:pt idx="5">
                        <c:v>Diesel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'GHG Inventory'!$H$87:$H$92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250.97123056200002</c:v>
                      </c:pt>
                      <c:pt idx="1">
                        <c:v>301.30470700000001</c:v>
                      </c:pt>
                      <c:pt idx="2">
                        <c:v>15.2337841292</c:v>
                      </c:pt>
                      <c:pt idx="3">
                        <c:v>105.49808999999999</c:v>
                      </c:pt>
                      <c:pt idx="4">
                        <c:v>330.23335999999995</c:v>
                      </c:pt>
                      <c:pt idx="5">
                        <c:v>225.37502950000004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'GHG Inventory'!#REF!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40-972C-46CA-A5B7-6D6DB9CEDB1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99805</xdr:colOff>
      <xdr:row>44</xdr:row>
      <xdr:rowOff>160268</xdr:rowOff>
    </xdr:from>
    <xdr:to>
      <xdr:col>8</xdr:col>
      <xdr:colOff>58392</xdr:colOff>
      <xdr:row>62</xdr:row>
      <xdr:rowOff>103119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AABFB-7EC4-4D96-9C14-6C0BC699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66</xdr:row>
      <xdr:rowOff>9525</xdr:rowOff>
    </xdr:from>
    <xdr:to>
      <xdr:col>15</xdr:col>
      <xdr:colOff>457200</xdr:colOff>
      <xdr:row>79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A2E7B9-3A10-4D2B-9C4D-95D54589E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354541</xdr:colOff>
      <xdr:row>83</xdr:row>
      <xdr:rowOff>188384</xdr:rowOff>
    </xdr:from>
    <xdr:to>
      <xdr:col>16</xdr:col>
      <xdr:colOff>309033</xdr:colOff>
      <xdr:row>96</xdr:row>
      <xdr:rowOff>102659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13EE4A-78B1-45A3-91C6-EA1C9DEA6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590550</xdr:colOff>
      <xdr:row>1</xdr:row>
      <xdr:rowOff>57150</xdr:rowOff>
    </xdr:from>
    <xdr:ext cx="4921475" cy="34278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00FC84A-5F9D-42BA-B009-DF1460FAE2A7}"/>
            </a:ext>
          </a:extLst>
        </xdr:cNvPr>
        <xdr:cNvSpPr txBox="1"/>
      </xdr:nvSpPr>
      <xdr:spPr>
        <a:xfrm>
          <a:off x="590550" y="247650"/>
          <a:ext cx="4921475" cy="34278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 baseline="0"/>
            <a:t>Basic GHG Emission Inventory Calculations (2016-2020) </a:t>
          </a:r>
          <a:endParaRPr lang="en-US" sz="1600" b="1"/>
        </a:p>
      </xdr:txBody>
    </xdr:sp>
    <xdr:clientData/>
  </xdr:oneCellAnchor>
  <xdr:twoCellAnchor>
    <xdr:from>
      <xdr:col>15</xdr:col>
      <xdr:colOff>675217</xdr:colOff>
      <xdr:row>66</xdr:row>
      <xdr:rowOff>3175</xdr:rowOff>
    </xdr:from>
    <xdr:to>
      <xdr:col>23</xdr:col>
      <xdr:colOff>370416</xdr:colOff>
      <xdr:row>79</xdr:row>
      <xdr:rowOff>107950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80D4E7-FBB4-4C55-BC5D-A2A174E0F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613833</xdr:colOff>
      <xdr:row>119</xdr:row>
      <xdr:rowOff>119062</xdr:rowOff>
    </xdr:from>
    <xdr:to>
      <xdr:col>6</xdr:col>
      <xdr:colOff>593725</xdr:colOff>
      <xdr:row>133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2F27201-999C-4A3A-9E2A-4D271778F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523345</xdr:colOff>
      <xdr:row>135</xdr:row>
      <xdr:rowOff>42862</xdr:rowOff>
    </xdr:from>
    <xdr:to>
      <xdr:col>6</xdr:col>
      <xdr:colOff>584200</xdr:colOff>
      <xdr:row>149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FC50B1-F44C-4837-B492-3F6A7B0D9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485775</xdr:colOff>
      <xdr:row>44</xdr:row>
      <xdr:rowOff>142875</xdr:rowOff>
    </xdr:from>
    <xdr:to>
      <xdr:col>21</xdr:col>
      <xdr:colOff>387212</xdr:colOff>
      <xdr:row>62</xdr:row>
      <xdr:rowOff>85726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3370DC2-DAC6-4109-8B5D-B4ED8F40F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490006</xdr:colOff>
      <xdr:row>84</xdr:row>
      <xdr:rowOff>16934</xdr:rowOff>
    </xdr:from>
    <xdr:to>
      <xdr:col>30</xdr:col>
      <xdr:colOff>3173</xdr:colOff>
      <xdr:row>96</xdr:row>
      <xdr:rowOff>121709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1EE66D4-321B-47AA-A1B9-309D59D69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504294</xdr:colOff>
      <xdr:row>84</xdr:row>
      <xdr:rowOff>2646</xdr:rowOff>
    </xdr:from>
    <xdr:to>
      <xdr:col>23</xdr:col>
      <xdr:colOff>146048</xdr:colOff>
      <xdr:row>96</xdr:row>
      <xdr:rowOff>93134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E3F3C22-58EE-4878-A341-7EFF84634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336548</xdr:colOff>
      <xdr:row>84</xdr:row>
      <xdr:rowOff>7409</xdr:rowOff>
    </xdr:from>
    <xdr:to>
      <xdr:col>36</xdr:col>
      <xdr:colOff>808036</xdr:colOff>
      <xdr:row>96</xdr:row>
      <xdr:rowOff>97897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60A9112-3126-43D4-A943-6E9B86E5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604836</xdr:colOff>
      <xdr:row>101</xdr:row>
      <xdr:rowOff>176212</xdr:rowOff>
    </xdr:from>
    <xdr:to>
      <xdr:col>2</xdr:col>
      <xdr:colOff>1790700</xdr:colOff>
      <xdr:row>113</xdr:row>
      <xdr:rowOff>9525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5FC64BE-EEDC-4998-B960-116E01338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9525</xdr:colOff>
      <xdr:row>101</xdr:row>
      <xdr:rowOff>180975</xdr:rowOff>
    </xdr:from>
    <xdr:to>
      <xdr:col>10</xdr:col>
      <xdr:colOff>595314</xdr:colOff>
      <xdr:row>113</xdr:row>
      <xdr:rowOff>14288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603E1CB-80D6-4482-9E6C-3CBF3573C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66675</xdr:rowOff>
    </xdr:from>
    <xdr:ext cx="9839325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E1CE73-AE94-479C-B001-2543588FDE7F}"/>
            </a:ext>
          </a:extLst>
        </xdr:cNvPr>
        <xdr:cNvSpPr txBox="1"/>
      </xdr:nvSpPr>
      <xdr:spPr>
        <a:xfrm>
          <a:off x="1695450" y="66675"/>
          <a:ext cx="9839325" cy="781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Creating the </a:t>
          </a:r>
          <a:r>
            <a:rPr lang="en-US" sz="1100" baseline="0"/>
            <a:t> </a:t>
          </a:r>
          <a:r>
            <a:rPr lang="en-US" sz="1100"/>
            <a:t>Facility</a:t>
          </a:r>
          <a:r>
            <a:rPr lang="en-US" sz="1100" baseline="0"/>
            <a:t> </a:t>
          </a:r>
          <a:r>
            <a:rPr lang="en-US" sz="1100"/>
            <a:t>Master List tab is</a:t>
          </a:r>
          <a:r>
            <a:rPr lang="en-US" sz="1100" baseline="0"/>
            <a:t> STEP ONE in a municipal GHG inventory.  List the facilities or groupings you will report in the GHG inventory.  Because utility and community records have different names for things, adopt a "common" name people recognize.   Large facilities like "Town Hall" are typically are listed separately, but you can group similar infrastructure like "Pump Houses" into a single grouping.   Communities may group multiple buildings on a campus or in a park in one grouping.  Next,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 what energy sources in each facility to help make sure no energy is missed.  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0</xdr:row>
      <xdr:rowOff>104775</xdr:rowOff>
    </xdr:from>
    <xdr:ext cx="9172575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ADBA30-7ED3-4B1D-AF79-8F630AB3795D}"/>
            </a:ext>
          </a:extLst>
        </xdr:cNvPr>
        <xdr:cNvSpPr txBox="1"/>
      </xdr:nvSpPr>
      <xdr:spPr>
        <a:xfrm>
          <a:off x="581025" y="104775"/>
          <a:ext cx="9172575" cy="6090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aseline="0"/>
            <a:t>Creating the Energy Provider Accounts</a:t>
          </a:r>
          <a:r>
            <a:rPr lang="en-US" sz="1100"/>
            <a:t> tab</a:t>
          </a:r>
          <a:r>
            <a:rPr lang="en-US" sz="1100" baseline="0"/>
            <a:t> is Step 2.  List each </a:t>
          </a:r>
          <a:r>
            <a:rPr lang="en-US" sz="1100"/>
            <a:t>unique utility</a:t>
          </a:r>
          <a:r>
            <a:rPr lang="en-US" sz="1100" baseline="0"/>
            <a:t> or energy supplier account linked to facility /group.  There is one row for each type, so if a utility provides natural gas and electricity, is appears in two rows. 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campuses and groupings you may have multiple accounts linked.  </a:t>
          </a:r>
          <a:r>
            <a:rPr lang="en-US" sz="1100" baseline="0"/>
            <a:t>If fuel oil or propane is clearly linked to a facility, you can list it here.  If not, tank fuels can be accounted for in a separate tab.  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15240</xdr:rowOff>
    </xdr:from>
    <xdr:ext cx="4609788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C4988C-AC06-4F6A-88C2-FCACC6C582BE}"/>
            </a:ext>
          </a:extLst>
        </xdr:cNvPr>
        <xdr:cNvSpPr txBox="1"/>
      </xdr:nvSpPr>
      <xdr:spPr>
        <a:xfrm>
          <a:off x="601980" y="15240"/>
          <a:ext cx="4609788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Enter</a:t>
          </a:r>
          <a:r>
            <a:rPr lang="en-US" sz="1100" baseline="0"/>
            <a:t> f</a:t>
          </a:r>
          <a:r>
            <a:rPr lang="en-US" sz="1100"/>
            <a:t>uel</a:t>
          </a:r>
          <a:r>
            <a:rPr lang="en-US" sz="1100" baseline="0"/>
            <a:t> consumption Data, by year.  Department is optional if you have it</a:t>
          </a:r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eg Mumby" id="{2B94A764-9B64-4A22-A7F1-58A2583F34D5}" userId="Greg Mumb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50EA-C39F-44EF-AA47-A9EEB8B21E03}">
  <dimension ref="A1:L68"/>
  <sheetViews>
    <sheetView topLeftCell="A10" workbookViewId="0">
      <selection activeCell="E18" sqref="E18"/>
    </sheetView>
  </sheetViews>
  <sheetFormatPr defaultRowHeight="15" x14ac:dyDescent="0.25"/>
  <cols>
    <col min="1" max="1" width="2.5703125" customWidth="1"/>
    <col min="2" max="2" width="27.42578125" bestFit="1" customWidth="1"/>
    <col min="3" max="3" width="10.140625" customWidth="1"/>
    <col min="4" max="4" width="39.140625" customWidth="1"/>
    <col min="5" max="5" width="12.140625" bestFit="1" customWidth="1"/>
    <col min="6" max="6" width="14.85546875" style="78" customWidth="1"/>
    <col min="7" max="9" width="12.85546875" style="78" customWidth="1"/>
    <col min="12" max="12" width="17.7109375" bestFit="1" customWidth="1"/>
  </cols>
  <sheetData>
    <row r="1" spans="1:12" ht="15.75" thickBot="1" x14ac:dyDescent="0.3">
      <c r="A1" s="156"/>
      <c r="B1" s="156"/>
      <c r="C1" s="156"/>
      <c r="D1" s="156"/>
      <c r="E1" s="156"/>
      <c r="F1" s="174"/>
      <c r="G1" s="174"/>
      <c r="H1" s="174"/>
      <c r="I1" s="174"/>
      <c r="J1" s="164"/>
      <c r="K1" s="164"/>
      <c r="L1" s="164"/>
    </row>
    <row r="2" spans="1:12" ht="38.25" customHeight="1" thickBot="1" x14ac:dyDescent="0.3">
      <c r="A2" s="156"/>
      <c r="B2" s="153" t="s">
        <v>172</v>
      </c>
      <c r="C2" s="154"/>
      <c r="D2" s="154"/>
      <c r="E2" s="154"/>
      <c r="F2" s="176"/>
      <c r="G2" s="176"/>
      <c r="H2" s="176"/>
      <c r="I2" s="175"/>
      <c r="J2" s="154"/>
      <c r="K2" s="154"/>
      <c r="L2" s="185"/>
    </row>
    <row r="3" spans="1:12" ht="15.75" thickBot="1" x14ac:dyDescent="0.3">
      <c r="A3" s="186"/>
      <c r="B3" s="155"/>
      <c r="C3" s="156"/>
      <c r="D3" s="156"/>
      <c r="E3" s="156"/>
      <c r="F3" s="173"/>
      <c r="G3" s="173"/>
      <c r="H3" s="173"/>
      <c r="I3" s="173"/>
      <c r="J3" s="156"/>
      <c r="K3" s="188"/>
      <c r="L3" s="186"/>
    </row>
    <row r="4" spans="1:12" x14ac:dyDescent="0.25">
      <c r="A4" s="186"/>
      <c r="B4" s="157" t="s">
        <v>648</v>
      </c>
      <c r="C4" s="170">
        <f>'GHG Inventory'!AW27</f>
        <v>673.00781169119989</v>
      </c>
      <c r="D4" s="156"/>
      <c r="E4" s="156"/>
      <c r="F4" s="173"/>
      <c r="G4" s="173"/>
      <c r="H4" s="173"/>
      <c r="I4" s="173"/>
      <c r="J4" s="156"/>
      <c r="K4" s="156"/>
      <c r="L4" s="186"/>
    </row>
    <row r="5" spans="1:12" ht="15.75" thickBot="1" x14ac:dyDescent="0.3">
      <c r="A5" s="186"/>
      <c r="B5" s="158" t="s">
        <v>173</v>
      </c>
      <c r="C5" s="159">
        <v>0.2</v>
      </c>
      <c r="D5" s="156"/>
      <c r="E5" s="156"/>
      <c r="F5" s="173"/>
      <c r="G5" s="173"/>
      <c r="H5" s="173"/>
      <c r="I5" s="173"/>
      <c r="J5" s="156"/>
      <c r="K5" s="156"/>
      <c r="L5" s="186"/>
    </row>
    <row r="6" spans="1:12" ht="16.5" thickTop="1" thickBot="1" x14ac:dyDescent="0.3">
      <c r="A6" s="186"/>
      <c r="B6" s="160" t="s">
        <v>649</v>
      </c>
      <c r="C6" s="171">
        <f>C4*C5</f>
        <v>134.60156233823997</v>
      </c>
      <c r="D6" s="156"/>
      <c r="E6" s="156"/>
      <c r="F6" s="173"/>
      <c r="G6" s="173"/>
      <c r="H6" s="173"/>
      <c r="I6" s="173"/>
      <c r="J6" s="156"/>
      <c r="K6" s="156"/>
      <c r="L6" s="186"/>
    </row>
    <row r="7" spans="1:12" ht="15.75" thickBot="1" x14ac:dyDescent="0.3">
      <c r="A7" s="186"/>
      <c r="B7" s="155"/>
      <c r="C7" s="156"/>
      <c r="D7" s="156"/>
      <c r="E7" s="156"/>
      <c r="F7" s="173"/>
      <c r="G7" s="173"/>
      <c r="H7" s="173"/>
      <c r="I7" s="173"/>
      <c r="J7" s="156"/>
      <c r="K7" s="156"/>
      <c r="L7" s="186"/>
    </row>
    <row r="8" spans="1:12" x14ac:dyDescent="0.25">
      <c r="A8" s="186"/>
      <c r="B8" s="157" t="s">
        <v>650</v>
      </c>
      <c r="C8" s="172">
        <f>SUM(E:E)</f>
        <v>262</v>
      </c>
      <c r="D8" s="156"/>
      <c r="E8" s="156"/>
      <c r="F8" s="173"/>
      <c r="G8" s="173"/>
      <c r="H8" s="173"/>
      <c r="I8" s="173"/>
      <c r="J8" s="156"/>
      <c r="K8" s="156"/>
      <c r="L8" s="186"/>
    </row>
    <row r="9" spans="1:12" ht="15.75" thickBot="1" x14ac:dyDescent="0.3">
      <c r="A9" s="186"/>
      <c r="B9" s="161" t="s">
        <v>174</v>
      </c>
      <c r="C9" s="162">
        <f>IFERROR(C8/C4," ")</f>
        <v>0.38929711579665138</v>
      </c>
      <c r="D9" s="156"/>
      <c r="E9" s="156"/>
      <c r="F9" s="173"/>
      <c r="G9" s="173"/>
      <c r="H9" s="173"/>
      <c r="I9" s="173"/>
      <c r="J9" s="156"/>
      <c r="K9" s="156"/>
      <c r="L9" s="186"/>
    </row>
    <row r="10" spans="1:12" x14ac:dyDescent="0.25">
      <c r="A10" s="186"/>
      <c r="B10" s="156"/>
      <c r="C10" s="156"/>
      <c r="D10" s="156"/>
      <c r="E10" s="156"/>
      <c r="F10" s="173"/>
      <c r="G10" s="173"/>
      <c r="H10" s="173"/>
      <c r="I10" s="173"/>
      <c r="J10" s="156"/>
      <c r="K10" s="156"/>
      <c r="L10" s="186"/>
    </row>
    <row r="11" spans="1:12" x14ac:dyDescent="0.25">
      <c r="A11" s="186"/>
      <c r="B11" s="156"/>
      <c r="C11" s="156"/>
      <c r="D11" s="156"/>
      <c r="E11" s="156"/>
      <c r="F11" s="173"/>
      <c r="G11" s="173"/>
      <c r="H11" s="173"/>
      <c r="I11" s="173"/>
      <c r="J11" s="156"/>
      <c r="K11" s="156"/>
      <c r="L11" s="186"/>
    </row>
    <row r="12" spans="1:12" ht="15.75" thickBot="1" x14ac:dyDescent="0.3">
      <c r="A12" s="186"/>
      <c r="B12" s="163"/>
      <c r="C12" s="164"/>
      <c r="D12" s="164"/>
      <c r="E12" s="164"/>
      <c r="F12" s="174"/>
      <c r="G12" s="174"/>
      <c r="H12" s="174"/>
      <c r="I12" s="174"/>
      <c r="J12" s="164"/>
      <c r="K12" s="164"/>
      <c r="L12" s="187"/>
    </row>
    <row r="13" spans="1:12" ht="33.75" customHeight="1" thickBot="1" x14ac:dyDescent="0.3">
      <c r="A13" s="186"/>
      <c r="B13" s="165" t="s">
        <v>175</v>
      </c>
      <c r="C13" s="166"/>
      <c r="D13" s="166"/>
      <c r="E13" s="154"/>
      <c r="F13" s="175"/>
      <c r="G13" s="175"/>
      <c r="H13" s="175"/>
      <c r="I13" s="176"/>
      <c r="J13" s="184"/>
      <c r="K13" s="184"/>
      <c r="L13" s="185"/>
    </row>
    <row r="14" spans="1:12" s="14" customFormat="1" ht="45" x14ac:dyDescent="0.25">
      <c r="A14" s="245"/>
      <c r="B14" s="289" t="s">
        <v>176</v>
      </c>
      <c r="C14" s="290"/>
      <c r="D14" s="246" t="s">
        <v>177</v>
      </c>
      <c r="E14" s="247" t="s">
        <v>651</v>
      </c>
      <c r="F14" s="248" t="s">
        <v>652</v>
      </c>
      <c r="G14" s="249" t="s">
        <v>653</v>
      </c>
      <c r="H14" s="249" t="s">
        <v>654</v>
      </c>
      <c r="I14" s="250" t="s">
        <v>655</v>
      </c>
      <c r="J14" s="249" t="s">
        <v>656</v>
      </c>
      <c r="K14" s="251" t="s">
        <v>657</v>
      </c>
      <c r="L14" s="251" t="s">
        <v>647</v>
      </c>
    </row>
    <row r="15" spans="1:12" x14ac:dyDescent="0.25">
      <c r="A15" s="156"/>
      <c r="B15" s="167" t="s">
        <v>178</v>
      </c>
      <c r="C15" s="30"/>
      <c r="D15" s="12" t="s">
        <v>199</v>
      </c>
      <c r="E15" s="180">
        <v>20</v>
      </c>
      <c r="F15" s="178"/>
      <c r="G15" s="74"/>
      <c r="H15" s="74"/>
      <c r="I15" s="181"/>
      <c r="J15" s="12"/>
      <c r="K15" s="31"/>
      <c r="L15" s="242">
        <f>E15/$C$4</f>
        <v>2.9717337083713848E-2</v>
      </c>
    </row>
    <row r="16" spans="1:12" x14ac:dyDescent="0.25">
      <c r="A16" s="156"/>
      <c r="B16" s="167" t="s">
        <v>178</v>
      </c>
      <c r="C16" s="30"/>
      <c r="D16" s="12" t="s">
        <v>179</v>
      </c>
      <c r="E16" s="180">
        <v>57</v>
      </c>
      <c r="F16" s="178"/>
      <c r="G16" s="74"/>
      <c r="H16" s="74"/>
      <c r="I16" s="181"/>
      <c r="J16" s="12"/>
      <c r="K16" s="31"/>
      <c r="L16" s="242">
        <f t="shared" ref="L16:L67" si="0">E16/$C$4</f>
        <v>8.4694410688584465E-2</v>
      </c>
    </row>
    <row r="17" spans="1:12" x14ac:dyDescent="0.25">
      <c r="A17" s="156"/>
      <c r="B17" s="167" t="s">
        <v>178</v>
      </c>
      <c r="C17" s="30"/>
      <c r="D17" s="12" t="s">
        <v>180</v>
      </c>
      <c r="E17" s="180">
        <v>185</v>
      </c>
      <c r="F17" s="178"/>
      <c r="G17" s="74"/>
      <c r="H17" s="74"/>
      <c r="I17" s="181"/>
      <c r="J17" s="12"/>
      <c r="K17" s="31"/>
      <c r="L17" s="242">
        <f t="shared" si="0"/>
        <v>0.27488536802435309</v>
      </c>
    </row>
    <row r="18" spans="1:12" x14ac:dyDescent="0.25">
      <c r="A18" s="156"/>
      <c r="B18" s="167" t="s">
        <v>178</v>
      </c>
      <c r="C18" s="30"/>
      <c r="D18" s="12" t="s">
        <v>181</v>
      </c>
      <c r="E18" s="180">
        <f>(F18/1000*'Factors and Sources'!$C$6/1000)+(G18/10*'Factors and Sources'!$C$7/1000)+(H18*'Factors and Sources'!$C$10*0.0916/1000)+(I18*'Factors and Sources'!$C$13/1000)+(J18*'Factors and Sources'!$F$17/1000)+(K18*'Factors and Sources'!$F$18/1000)</f>
        <v>0</v>
      </c>
      <c r="F18" s="178"/>
      <c r="G18" s="74"/>
      <c r="H18" s="74"/>
      <c r="I18" s="181"/>
      <c r="J18" s="12"/>
      <c r="K18" s="31"/>
      <c r="L18" s="242">
        <f t="shared" si="0"/>
        <v>0</v>
      </c>
    </row>
    <row r="19" spans="1:12" x14ac:dyDescent="0.25">
      <c r="A19" s="156"/>
      <c r="B19" s="167" t="s">
        <v>178</v>
      </c>
      <c r="C19" s="30"/>
      <c r="D19" s="12" t="s">
        <v>182</v>
      </c>
      <c r="E19" s="180">
        <f>(F19/1000*'Factors and Sources'!$C$6/1000)+(G19/10*'Factors and Sources'!$C$7/1000)+(H19*'Factors and Sources'!$C$10*0.0916/1000)+(I19*'Factors and Sources'!$C$13/1000)+(J19*'Factors and Sources'!$F$17/1000)+(K19*'Factors and Sources'!$F$18/1000)</f>
        <v>0</v>
      </c>
      <c r="F19" s="178"/>
      <c r="G19" s="74"/>
      <c r="H19" s="74"/>
      <c r="I19" s="181"/>
      <c r="J19" s="12"/>
      <c r="K19" s="31"/>
      <c r="L19" s="242">
        <f t="shared" si="0"/>
        <v>0</v>
      </c>
    </row>
    <row r="20" spans="1:12" x14ac:dyDescent="0.25">
      <c r="A20" s="156"/>
      <c r="B20" s="167" t="s">
        <v>183</v>
      </c>
      <c r="C20" s="30"/>
      <c r="D20" s="12" t="s">
        <v>184</v>
      </c>
      <c r="E20" s="180">
        <f>(F20/1000*'Factors and Sources'!$C$6/1000)+(G20/10*'Factors and Sources'!$C$7/1000)+(H20*'Factors and Sources'!$C$10*0.0916/1000)+(I20*'Factors and Sources'!$C$13/1000)+(J20*'Factors and Sources'!$F$17/1000)+(K20*'Factors and Sources'!$F$18/1000)</f>
        <v>0</v>
      </c>
      <c r="F20" s="178"/>
      <c r="G20" s="74"/>
      <c r="H20" s="74"/>
      <c r="I20" s="181"/>
      <c r="J20" s="12"/>
      <c r="K20" s="31"/>
      <c r="L20" s="242">
        <f t="shared" si="0"/>
        <v>0</v>
      </c>
    </row>
    <row r="21" spans="1:12" x14ac:dyDescent="0.25">
      <c r="A21" s="156"/>
      <c r="B21" s="167" t="s">
        <v>183</v>
      </c>
      <c r="C21" s="30"/>
      <c r="D21" s="12" t="s">
        <v>185</v>
      </c>
      <c r="E21" s="180">
        <f>(F21/1000*'Factors and Sources'!$C$6/1000)+(G21/10*'Factors and Sources'!$C$7/1000)+(H21*'Factors and Sources'!$C$10*0.0916/1000)+(I21*'Factors and Sources'!$C$13/1000)+(J21*'Factors and Sources'!$F$17/1000)+(K21*'Factors and Sources'!$F$18/1000)</f>
        <v>0</v>
      </c>
      <c r="F21" s="178"/>
      <c r="G21" s="74"/>
      <c r="H21" s="74"/>
      <c r="I21" s="181"/>
      <c r="J21" s="12"/>
      <c r="K21" s="31"/>
      <c r="L21" s="242">
        <f t="shared" si="0"/>
        <v>0</v>
      </c>
    </row>
    <row r="22" spans="1:12" x14ac:dyDescent="0.25">
      <c r="A22" s="156"/>
      <c r="B22" s="167" t="s">
        <v>183</v>
      </c>
      <c r="C22" s="30"/>
      <c r="D22" s="12" t="s">
        <v>186</v>
      </c>
      <c r="E22" s="180">
        <f>(F22/1000*'Factors and Sources'!$C$6/1000)+(G22/10*'Factors and Sources'!$C$7/1000)+(H22*'Factors and Sources'!$C$10*0.0916/1000)+(I22*'Factors and Sources'!$C$13/1000)+(J22*'Factors and Sources'!$F$17/1000)+(K22*'Factors and Sources'!$F$18/1000)</f>
        <v>0</v>
      </c>
      <c r="F22" s="178"/>
      <c r="G22" s="74"/>
      <c r="H22" s="74"/>
      <c r="I22" s="181"/>
      <c r="J22" s="12"/>
      <c r="K22" s="31"/>
      <c r="L22" s="242">
        <f t="shared" si="0"/>
        <v>0</v>
      </c>
    </row>
    <row r="23" spans="1:12" x14ac:dyDescent="0.25">
      <c r="A23" s="156"/>
      <c r="B23" s="167" t="s">
        <v>183</v>
      </c>
      <c r="C23" s="30"/>
      <c r="D23" s="12" t="s">
        <v>187</v>
      </c>
      <c r="E23" s="180">
        <f>(F23/1000*'Factors and Sources'!$C$6/1000)+(G23/10*'Factors and Sources'!$C$7/1000)+(H23*'Factors and Sources'!$C$10*0.0916/1000)+(I23*'Factors and Sources'!$C$13/1000)+(J23*'Factors and Sources'!$F$17/1000)+(K23*'Factors and Sources'!$F$18/1000)</f>
        <v>0</v>
      </c>
      <c r="F23" s="178"/>
      <c r="G23" s="74"/>
      <c r="H23" s="74"/>
      <c r="I23" s="181"/>
      <c r="J23" s="12"/>
      <c r="K23" s="31"/>
      <c r="L23" s="242">
        <f t="shared" si="0"/>
        <v>0</v>
      </c>
    </row>
    <row r="24" spans="1:12" x14ac:dyDescent="0.25">
      <c r="A24" s="156"/>
      <c r="B24" s="167" t="s">
        <v>183</v>
      </c>
      <c r="C24" s="30"/>
      <c r="D24" s="12" t="s">
        <v>188</v>
      </c>
      <c r="E24" s="180">
        <f>(F24/1000*'Factors and Sources'!$C$6/1000)+(G24/10*'Factors and Sources'!$C$7/1000)+(H24*'Factors and Sources'!$C$10*0.0916/1000)+(I24*'Factors and Sources'!$C$13/1000)+(J24*'Factors and Sources'!$F$17/1000)+(K24*'Factors and Sources'!$F$18/1000)</f>
        <v>0</v>
      </c>
      <c r="F24" s="178"/>
      <c r="G24" s="74"/>
      <c r="H24" s="74"/>
      <c r="I24" s="181"/>
      <c r="J24" s="12"/>
      <c r="K24" s="31"/>
      <c r="L24" s="242">
        <f t="shared" si="0"/>
        <v>0</v>
      </c>
    </row>
    <row r="25" spans="1:12" x14ac:dyDescent="0.25">
      <c r="A25" s="156"/>
      <c r="B25" s="167" t="s">
        <v>189</v>
      </c>
      <c r="C25" s="30"/>
      <c r="D25" s="12" t="s">
        <v>190</v>
      </c>
      <c r="E25" s="180">
        <f>(F25/1000*'Factors and Sources'!$C$6/1000)+(G25/10*'Factors and Sources'!$C$7/1000)+(H25*'Factors and Sources'!$C$10*0.0916/1000)+(I25*'Factors and Sources'!$C$13/1000)+(J25*'Factors and Sources'!$F$17/1000)+(K25*'Factors and Sources'!$F$18/1000)</f>
        <v>0</v>
      </c>
      <c r="F25" s="178"/>
      <c r="G25" s="74"/>
      <c r="H25" s="74"/>
      <c r="I25" s="181"/>
      <c r="J25" s="12"/>
      <c r="K25" s="31"/>
      <c r="L25" s="242">
        <f t="shared" si="0"/>
        <v>0</v>
      </c>
    </row>
    <row r="26" spans="1:12" x14ac:dyDescent="0.25">
      <c r="A26" s="156"/>
      <c r="B26" s="167" t="s">
        <v>189</v>
      </c>
      <c r="C26" s="30"/>
      <c r="D26" s="12" t="s">
        <v>191</v>
      </c>
      <c r="E26" s="180">
        <f>(F26/1000*'Factors and Sources'!$C$6/1000)+(G26/10*'Factors and Sources'!$C$7/1000)+(H26*'Factors and Sources'!$C$10*0.0916/1000)+(I26*'Factors and Sources'!$C$13/1000)+(J26*'Factors and Sources'!$F$17/1000)+(K26*'Factors and Sources'!$F$18/1000)</f>
        <v>0</v>
      </c>
      <c r="F26" s="178"/>
      <c r="G26" s="74"/>
      <c r="H26" s="74"/>
      <c r="I26" s="181"/>
      <c r="J26" s="12"/>
      <c r="K26" s="31"/>
      <c r="L26" s="242">
        <f t="shared" si="0"/>
        <v>0</v>
      </c>
    </row>
    <row r="27" spans="1:12" x14ac:dyDescent="0.25">
      <c r="A27" s="156"/>
      <c r="B27" s="167" t="s">
        <v>189</v>
      </c>
      <c r="C27" s="30"/>
      <c r="D27" s="12" t="s">
        <v>192</v>
      </c>
      <c r="E27" s="180">
        <f>(F27/1000*'Factors and Sources'!$C$6/1000)+(G27/10*'Factors and Sources'!$C$7/1000)+(H27*'Factors and Sources'!$C$10*0.0916/1000)+(I27*'Factors and Sources'!$C$13/1000)+(J27*'Factors and Sources'!$F$17/1000)+(K27*'Factors and Sources'!$F$18/1000)</f>
        <v>0</v>
      </c>
      <c r="F27" s="178"/>
      <c r="G27" s="74"/>
      <c r="H27" s="74"/>
      <c r="I27" s="181"/>
      <c r="J27" s="12"/>
      <c r="K27" s="31"/>
      <c r="L27" s="242">
        <f t="shared" si="0"/>
        <v>0</v>
      </c>
    </row>
    <row r="28" spans="1:12" x14ac:dyDescent="0.25">
      <c r="A28" s="156"/>
      <c r="B28" s="167" t="s">
        <v>193</v>
      </c>
      <c r="C28" s="30"/>
      <c r="D28" s="12" t="s">
        <v>194</v>
      </c>
      <c r="E28" s="180">
        <f>(F28/1000*'Factors and Sources'!$C$6/1000)+(G28/10*'Factors and Sources'!$C$7/1000)+(H28*'Factors and Sources'!$C$10*0.0916/1000)+(I28*'Factors and Sources'!$C$13/1000)+(J28*'Factors and Sources'!$F$17/1000)+(K28*'Factors and Sources'!$F$18/1000)</f>
        <v>0</v>
      </c>
      <c r="F28" s="178"/>
      <c r="G28" s="74"/>
      <c r="H28" s="74"/>
      <c r="I28" s="181"/>
      <c r="J28" s="12"/>
      <c r="K28" s="31"/>
      <c r="L28" s="242">
        <f t="shared" si="0"/>
        <v>0</v>
      </c>
    </row>
    <row r="29" spans="1:12" x14ac:dyDescent="0.25">
      <c r="A29" s="156"/>
      <c r="B29" s="167" t="s">
        <v>193</v>
      </c>
      <c r="C29" s="30"/>
      <c r="D29" s="12" t="s">
        <v>195</v>
      </c>
      <c r="E29" s="180">
        <f>(F29/1000*'Factors and Sources'!$C$6/1000)+(G29/10*'Factors and Sources'!$C$7/1000)+(H29*'Factors and Sources'!$C$10*0.0916/1000)+(I29*'Factors and Sources'!$C$13/1000)+(J29*'Factors and Sources'!$F$17/1000)+(K29*'Factors and Sources'!$F$18/1000)</f>
        <v>0</v>
      </c>
      <c r="F29" s="178"/>
      <c r="G29" s="74"/>
      <c r="H29" s="74"/>
      <c r="I29" s="181"/>
      <c r="J29" s="12"/>
      <c r="K29" s="31"/>
      <c r="L29" s="242">
        <f t="shared" si="0"/>
        <v>0</v>
      </c>
    </row>
    <row r="30" spans="1:12" x14ac:dyDescent="0.25">
      <c r="A30" s="156"/>
      <c r="B30" s="167" t="s">
        <v>196</v>
      </c>
      <c r="C30" s="30"/>
      <c r="D30" s="12" t="s">
        <v>197</v>
      </c>
      <c r="E30" s="180">
        <f>(F30/1000*'Factors and Sources'!$C$6/1000)+(G30/10*'Factors and Sources'!$C$7/1000)+(H30*'Factors and Sources'!$C$10*0.0916/1000)+(I30*'Factors and Sources'!$C$13/1000)+(J30*'Factors and Sources'!$F$17/1000)+(K30*'Factors and Sources'!$F$18/1000)</f>
        <v>0</v>
      </c>
      <c r="F30" s="178"/>
      <c r="G30" s="74"/>
      <c r="H30" s="74"/>
      <c r="I30" s="181"/>
      <c r="J30" s="12"/>
      <c r="K30" s="31"/>
      <c r="L30" s="242">
        <f t="shared" si="0"/>
        <v>0</v>
      </c>
    </row>
    <row r="31" spans="1:12" x14ac:dyDescent="0.25">
      <c r="A31" s="156"/>
      <c r="B31" s="167" t="s">
        <v>189</v>
      </c>
      <c r="C31" s="30"/>
      <c r="D31" s="12" t="s">
        <v>198</v>
      </c>
      <c r="E31" s="180">
        <f>(F31/1000*'Factors and Sources'!$C$6/1000)+(G31/10*'Factors and Sources'!$C$7/1000)+(H31*'Factors and Sources'!$C$10*0.0916/1000)+(I31*'Factors and Sources'!$C$13/1000)+(J31*'Factors and Sources'!$F$17/1000)+(K31*'Factors and Sources'!$F$18/1000)</f>
        <v>0</v>
      </c>
      <c r="F31" s="178"/>
      <c r="G31" s="74"/>
      <c r="H31" s="74"/>
      <c r="I31" s="181"/>
      <c r="J31" s="12"/>
      <c r="K31" s="31"/>
      <c r="L31" s="242">
        <f t="shared" si="0"/>
        <v>0</v>
      </c>
    </row>
    <row r="32" spans="1:12" x14ac:dyDescent="0.25">
      <c r="A32" s="156"/>
      <c r="B32" s="167"/>
      <c r="C32" s="30"/>
      <c r="D32" s="12"/>
      <c r="E32" s="180">
        <f>(F32/1000*'Factors and Sources'!$C$6/1000)+(G32/10*'Factors and Sources'!$C$7/1000)+(H32*'Factors and Sources'!$C$10*0.0916/1000)+(I32*'Factors and Sources'!$C$13/1000)+(J32*'Factors and Sources'!$F$17/1000)+(K32*'Factors and Sources'!$F$18/1000)</f>
        <v>0</v>
      </c>
      <c r="F32" s="178"/>
      <c r="G32" s="74"/>
      <c r="H32" s="74"/>
      <c r="I32" s="181"/>
      <c r="J32" s="12"/>
      <c r="K32" s="31"/>
      <c r="L32" s="242">
        <f t="shared" si="0"/>
        <v>0</v>
      </c>
    </row>
    <row r="33" spans="1:12" x14ac:dyDescent="0.25">
      <c r="A33" s="156"/>
      <c r="B33" s="167"/>
      <c r="C33" s="30"/>
      <c r="D33" s="12"/>
      <c r="E33" s="180">
        <f>(F33/1000*'Factors and Sources'!$C$6/1000)+(G33/10*'Factors and Sources'!$C$7/1000)+(H33*'Factors and Sources'!$C$10*0.0916/1000)+(I33*'Factors and Sources'!$C$13/1000)+(J33*'Factors and Sources'!$F$17/1000)+(K33*'Factors and Sources'!$F$18/1000)</f>
        <v>0</v>
      </c>
      <c r="F33" s="178"/>
      <c r="G33" s="74"/>
      <c r="H33" s="74"/>
      <c r="I33" s="181"/>
      <c r="J33" s="12"/>
      <c r="K33" s="31"/>
      <c r="L33" s="242">
        <f t="shared" si="0"/>
        <v>0</v>
      </c>
    </row>
    <row r="34" spans="1:12" x14ac:dyDescent="0.25">
      <c r="A34" s="156"/>
      <c r="B34" s="167"/>
      <c r="C34" s="30"/>
      <c r="D34" s="12"/>
      <c r="E34" s="180">
        <f>(F34/1000*'Factors and Sources'!$C$6/1000)+(G34/10*'Factors and Sources'!$C$7/1000)+(H34*'Factors and Sources'!$C$10*0.0916/1000)+(I34*'Factors and Sources'!$C$13/1000)+(J34*'Factors and Sources'!$F$17/1000)+(K34*'Factors and Sources'!$F$18/1000)</f>
        <v>0</v>
      </c>
      <c r="F34" s="178"/>
      <c r="G34" s="74"/>
      <c r="H34" s="74"/>
      <c r="I34" s="181"/>
      <c r="J34" s="12"/>
      <c r="K34" s="31"/>
      <c r="L34" s="242">
        <f t="shared" si="0"/>
        <v>0</v>
      </c>
    </row>
    <row r="35" spans="1:12" x14ac:dyDescent="0.25">
      <c r="A35" s="156"/>
      <c r="B35" s="167"/>
      <c r="C35" s="30"/>
      <c r="D35" s="12"/>
      <c r="E35" s="180">
        <f>(F35/1000*'Factors and Sources'!$C$6/1000)+(G35/10*'Factors and Sources'!$C$7/1000)+(H35*'Factors and Sources'!$C$10*0.0916/1000)+(I35*'Factors and Sources'!$C$13/1000)+(J35*'Factors and Sources'!$F$17/1000)+(K35*'Factors and Sources'!$F$18/1000)</f>
        <v>0</v>
      </c>
      <c r="F35" s="178"/>
      <c r="G35" s="74"/>
      <c r="H35" s="74"/>
      <c r="I35" s="181"/>
      <c r="J35" s="12"/>
      <c r="K35" s="31"/>
      <c r="L35" s="242">
        <f t="shared" si="0"/>
        <v>0</v>
      </c>
    </row>
    <row r="36" spans="1:12" x14ac:dyDescent="0.25">
      <c r="A36" s="156"/>
      <c r="B36" s="167"/>
      <c r="C36" s="30"/>
      <c r="D36" s="12"/>
      <c r="E36" s="180">
        <f>(F36/1000*'Factors and Sources'!$C$6/1000)+(G36/10*'Factors and Sources'!$C$7/1000)+(H36*'Factors and Sources'!$C$10*0.0916/1000)+(I36*'Factors and Sources'!$C$13/1000)+(J36*'Factors and Sources'!$F$17/1000)+(K36*'Factors and Sources'!$F$18/1000)</f>
        <v>0</v>
      </c>
      <c r="F36" s="178"/>
      <c r="G36" s="74"/>
      <c r="H36" s="74"/>
      <c r="I36" s="181"/>
      <c r="J36" s="12"/>
      <c r="K36" s="31"/>
      <c r="L36" s="242">
        <f t="shared" si="0"/>
        <v>0</v>
      </c>
    </row>
    <row r="37" spans="1:12" x14ac:dyDescent="0.25">
      <c r="A37" s="156"/>
      <c r="B37" s="167"/>
      <c r="C37" s="30"/>
      <c r="D37" s="12"/>
      <c r="E37" s="180">
        <f>(F37/1000*'Factors and Sources'!$C$6/1000)+(G37/10*'Factors and Sources'!$C$7/1000)+(H37*'Factors and Sources'!$C$10*0.0916/1000)+(I37*'Factors and Sources'!$C$13/1000)+(J37*'Factors and Sources'!$F$17/1000)+(K37*'Factors and Sources'!$F$18/1000)</f>
        <v>0</v>
      </c>
      <c r="F37" s="178"/>
      <c r="G37" s="74"/>
      <c r="H37" s="74"/>
      <c r="I37" s="181"/>
      <c r="J37" s="12"/>
      <c r="K37" s="31"/>
      <c r="L37" s="242">
        <f t="shared" si="0"/>
        <v>0</v>
      </c>
    </row>
    <row r="38" spans="1:12" x14ac:dyDescent="0.25">
      <c r="A38" s="156"/>
      <c r="B38" s="167"/>
      <c r="C38" s="30"/>
      <c r="D38" s="12"/>
      <c r="E38" s="180">
        <f>(F38/1000*'Factors and Sources'!$C$6/1000)+(G38/10*'Factors and Sources'!$C$7/1000)+(H38*'Factors and Sources'!$C$10*0.0916/1000)+(I38*'Factors and Sources'!$C$13/1000)+(J38*'Factors and Sources'!$F$17/1000)+(K38*'Factors and Sources'!$F$18/1000)</f>
        <v>0</v>
      </c>
      <c r="F38" s="178"/>
      <c r="G38" s="74"/>
      <c r="H38" s="74"/>
      <c r="I38" s="181"/>
      <c r="J38" s="12"/>
      <c r="K38" s="31"/>
      <c r="L38" s="242">
        <f t="shared" si="0"/>
        <v>0</v>
      </c>
    </row>
    <row r="39" spans="1:12" x14ac:dyDescent="0.25">
      <c r="A39" s="156"/>
      <c r="B39" s="167"/>
      <c r="C39" s="30"/>
      <c r="D39" s="12"/>
      <c r="E39" s="180">
        <f>(F39/1000*'Factors and Sources'!$C$6/1000)+(G39/10*'Factors and Sources'!$C$7/1000)+(H39*'Factors and Sources'!$C$10*0.0916/1000)+(I39*'Factors and Sources'!$C$13/1000)+(J39*'Factors and Sources'!$F$17/1000)+(K39*'Factors and Sources'!$F$18/1000)</f>
        <v>0</v>
      </c>
      <c r="F39" s="178"/>
      <c r="G39" s="74"/>
      <c r="H39" s="74"/>
      <c r="I39" s="181"/>
      <c r="J39" s="12"/>
      <c r="K39" s="31"/>
      <c r="L39" s="242">
        <f t="shared" si="0"/>
        <v>0</v>
      </c>
    </row>
    <row r="40" spans="1:12" x14ac:dyDescent="0.25">
      <c r="A40" s="156"/>
      <c r="B40" s="167"/>
      <c r="C40" s="30"/>
      <c r="D40" s="12"/>
      <c r="E40" s="180">
        <f>(F40/1000*'Factors and Sources'!$C$6/1000)+(G40/10*'Factors and Sources'!$C$7/1000)+(H40*'Factors and Sources'!$C$10*0.0916/1000)+(I40*'Factors and Sources'!$C$13/1000)+(J40*'Factors and Sources'!$F$17/1000)+(K40*'Factors and Sources'!$F$18/1000)</f>
        <v>0</v>
      </c>
      <c r="F40" s="178"/>
      <c r="G40" s="74"/>
      <c r="H40" s="74"/>
      <c r="I40" s="181"/>
      <c r="J40" s="12"/>
      <c r="K40" s="31"/>
      <c r="L40" s="242">
        <f t="shared" si="0"/>
        <v>0</v>
      </c>
    </row>
    <row r="41" spans="1:12" x14ac:dyDescent="0.25">
      <c r="A41" s="156"/>
      <c r="B41" s="167"/>
      <c r="C41" s="30"/>
      <c r="D41" s="12"/>
      <c r="E41" s="180">
        <f>(F41/1000*'Factors and Sources'!$C$6/1000)+(G41/10*'Factors and Sources'!$C$7/1000)+(H41*'Factors and Sources'!$C$10*0.0916/1000)+(I41*'Factors and Sources'!$C$13/1000)+(J41*'Factors and Sources'!$F$17/1000)+(K41*'Factors and Sources'!$F$18/1000)</f>
        <v>0</v>
      </c>
      <c r="F41" s="178"/>
      <c r="G41" s="74"/>
      <c r="H41" s="74"/>
      <c r="I41" s="181"/>
      <c r="J41" s="12"/>
      <c r="K41" s="31"/>
      <c r="L41" s="242">
        <f t="shared" si="0"/>
        <v>0</v>
      </c>
    </row>
    <row r="42" spans="1:12" x14ac:dyDescent="0.25">
      <c r="A42" s="156"/>
      <c r="B42" s="167"/>
      <c r="C42" s="30"/>
      <c r="D42" s="12"/>
      <c r="E42" s="180">
        <f>(F42/1000*'Factors and Sources'!$C$6/1000)+(G42/10*'Factors and Sources'!$C$7/1000)+(H42*'Factors and Sources'!$C$10*0.0916/1000)+(I42*'Factors and Sources'!$C$13/1000)+(J42*'Factors and Sources'!$F$17/1000)+(K42*'Factors and Sources'!$F$18/1000)</f>
        <v>0</v>
      </c>
      <c r="F42" s="178"/>
      <c r="G42" s="74"/>
      <c r="H42" s="74"/>
      <c r="I42" s="181"/>
      <c r="J42" s="12"/>
      <c r="K42" s="31"/>
      <c r="L42" s="242">
        <f t="shared" si="0"/>
        <v>0</v>
      </c>
    </row>
    <row r="43" spans="1:12" x14ac:dyDescent="0.25">
      <c r="A43" s="156"/>
      <c r="B43" s="167"/>
      <c r="C43" s="30"/>
      <c r="D43" s="12"/>
      <c r="E43" s="180">
        <f>(F43/1000*'Factors and Sources'!$C$6/1000)+(G43/10*'Factors and Sources'!$C$7/1000)+(H43*'Factors and Sources'!$C$10*0.0916/1000)+(I43*'Factors and Sources'!$C$13/1000)+(J43*'Factors and Sources'!$F$17/1000)+(K43*'Factors and Sources'!$F$18/1000)</f>
        <v>0</v>
      </c>
      <c r="F43" s="178"/>
      <c r="G43" s="74"/>
      <c r="H43" s="74"/>
      <c r="I43" s="181"/>
      <c r="J43" s="12"/>
      <c r="K43" s="31"/>
      <c r="L43" s="242">
        <f t="shared" si="0"/>
        <v>0</v>
      </c>
    </row>
    <row r="44" spans="1:12" x14ac:dyDescent="0.25">
      <c r="A44" s="156"/>
      <c r="B44" s="167"/>
      <c r="C44" s="30"/>
      <c r="D44" s="12"/>
      <c r="E44" s="180">
        <f>(F44/1000*'Factors and Sources'!$C$6/1000)+(G44/10*'Factors and Sources'!$C$7/1000)+(H44*'Factors and Sources'!$C$10*0.0916/1000)+(I44*'Factors and Sources'!$C$13/1000)+(J44*'Factors and Sources'!$F$17/1000)+(K44*'Factors and Sources'!$F$18/1000)</f>
        <v>0</v>
      </c>
      <c r="F44" s="178"/>
      <c r="G44" s="74"/>
      <c r="H44" s="74"/>
      <c r="I44" s="181"/>
      <c r="J44" s="12"/>
      <c r="K44" s="31"/>
      <c r="L44" s="242">
        <f t="shared" si="0"/>
        <v>0</v>
      </c>
    </row>
    <row r="45" spans="1:12" x14ac:dyDescent="0.25">
      <c r="A45" s="156"/>
      <c r="B45" s="167"/>
      <c r="C45" s="30"/>
      <c r="D45" s="12"/>
      <c r="E45" s="180">
        <f>(F45/1000*'Factors and Sources'!$C$6/1000)+(G45/10*'Factors and Sources'!$C$7/1000)+(H45*'Factors and Sources'!$C$10*0.0916/1000)+(I45*'Factors and Sources'!$C$13/1000)+(J45*'Factors and Sources'!$F$17/1000)+(K45*'Factors and Sources'!$F$18/1000)</f>
        <v>0</v>
      </c>
      <c r="F45" s="178"/>
      <c r="G45" s="74"/>
      <c r="H45" s="74"/>
      <c r="I45" s="181"/>
      <c r="J45" s="12"/>
      <c r="K45" s="31"/>
      <c r="L45" s="242">
        <f t="shared" si="0"/>
        <v>0</v>
      </c>
    </row>
    <row r="46" spans="1:12" x14ac:dyDescent="0.25">
      <c r="A46" s="156"/>
      <c r="B46" s="167"/>
      <c r="C46" s="30"/>
      <c r="D46" s="12"/>
      <c r="E46" s="180">
        <f>(F46/1000*'Factors and Sources'!$C$6/1000)+(G46/10*'Factors and Sources'!$C$7/1000)+(H46*'Factors and Sources'!$C$10*0.0916/1000)+(I46*'Factors and Sources'!$C$13/1000)+(J46*'Factors and Sources'!$F$17/1000)+(K46*'Factors and Sources'!$F$18/1000)</f>
        <v>0</v>
      </c>
      <c r="F46" s="178"/>
      <c r="G46" s="74"/>
      <c r="H46" s="74"/>
      <c r="I46" s="181"/>
      <c r="J46" s="12"/>
      <c r="K46" s="31"/>
      <c r="L46" s="242">
        <f t="shared" si="0"/>
        <v>0</v>
      </c>
    </row>
    <row r="47" spans="1:12" x14ac:dyDescent="0.25">
      <c r="A47" s="156"/>
      <c r="B47" s="167"/>
      <c r="C47" s="30"/>
      <c r="D47" s="12"/>
      <c r="E47" s="180">
        <f>(F47/1000*'Factors and Sources'!$C$6/1000)+(G47/10*'Factors and Sources'!$C$7/1000)+(H47*'Factors and Sources'!$C$10*0.0916/1000)+(I47*'Factors and Sources'!$C$13/1000)+(J47*'Factors and Sources'!$F$17/1000)+(K47*'Factors and Sources'!$F$18/1000)</f>
        <v>0</v>
      </c>
      <c r="F47" s="178"/>
      <c r="G47" s="74"/>
      <c r="H47" s="74"/>
      <c r="I47" s="181"/>
      <c r="J47" s="12"/>
      <c r="K47" s="31"/>
      <c r="L47" s="242">
        <f t="shared" si="0"/>
        <v>0</v>
      </c>
    </row>
    <row r="48" spans="1:12" x14ac:dyDescent="0.25">
      <c r="A48" s="156"/>
      <c r="B48" s="167"/>
      <c r="C48" s="30"/>
      <c r="D48" s="12"/>
      <c r="E48" s="180">
        <f>(F48/1000*'Factors and Sources'!$C$6/1000)+(G48/10*'Factors and Sources'!$C$7/1000)+(H48*'Factors and Sources'!$C$10*0.0916/1000)+(I48*'Factors and Sources'!$C$13/1000)+(J48*'Factors and Sources'!$F$17/1000)+(K48*'Factors and Sources'!$F$18/1000)</f>
        <v>0</v>
      </c>
      <c r="F48" s="178"/>
      <c r="G48" s="74"/>
      <c r="H48" s="74"/>
      <c r="I48" s="181"/>
      <c r="J48" s="12"/>
      <c r="K48" s="31"/>
      <c r="L48" s="242">
        <f t="shared" si="0"/>
        <v>0</v>
      </c>
    </row>
    <row r="49" spans="1:12" x14ac:dyDescent="0.25">
      <c r="A49" s="156"/>
      <c r="B49" s="167"/>
      <c r="C49" s="30"/>
      <c r="D49" s="12"/>
      <c r="E49" s="180">
        <f>(F49/1000*'Factors and Sources'!$C$6/1000)+(G49/10*'Factors and Sources'!$C$7/1000)+(H49*'Factors and Sources'!$C$10*0.0916/1000)+(I49*'Factors and Sources'!$C$13/1000)+(J49*'Factors and Sources'!$F$17/1000)+(K49*'Factors and Sources'!$F$18/1000)</f>
        <v>0</v>
      </c>
      <c r="F49" s="178"/>
      <c r="G49" s="74"/>
      <c r="H49" s="74"/>
      <c r="I49" s="181"/>
      <c r="J49" s="12"/>
      <c r="K49" s="31"/>
      <c r="L49" s="242">
        <f t="shared" si="0"/>
        <v>0</v>
      </c>
    </row>
    <row r="50" spans="1:12" x14ac:dyDescent="0.25">
      <c r="A50" s="156"/>
      <c r="B50" s="167"/>
      <c r="C50" s="30"/>
      <c r="D50" s="12"/>
      <c r="E50" s="180">
        <f>(F50/1000*'Factors and Sources'!$C$6/1000)+(G50/10*'Factors and Sources'!$C$7/1000)+(H50*'Factors and Sources'!$C$10*0.0916/1000)+(I50*'Factors and Sources'!$C$13/1000)+(J50*'Factors and Sources'!$F$17/1000)+(K50*'Factors and Sources'!$F$18/1000)</f>
        <v>0</v>
      </c>
      <c r="F50" s="178"/>
      <c r="G50" s="74"/>
      <c r="H50" s="74"/>
      <c r="I50" s="181"/>
      <c r="J50" s="12"/>
      <c r="K50" s="31"/>
      <c r="L50" s="242">
        <f t="shared" si="0"/>
        <v>0</v>
      </c>
    </row>
    <row r="51" spans="1:12" x14ac:dyDescent="0.25">
      <c r="A51" s="156"/>
      <c r="B51" s="167"/>
      <c r="C51" s="30"/>
      <c r="D51" s="12"/>
      <c r="E51" s="180">
        <f>(F51/1000*'Factors and Sources'!$C$6/1000)+(G51/10*'Factors and Sources'!$C$7/1000)+(H51*'Factors and Sources'!$C$10*0.0916/1000)+(I51*'Factors and Sources'!$C$13/1000)+(J51*'Factors and Sources'!$F$17/1000)+(K51*'Factors and Sources'!$F$18/1000)</f>
        <v>0</v>
      </c>
      <c r="F51" s="178"/>
      <c r="G51" s="74"/>
      <c r="H51" s="74"/>
      <c r="I51" s="181"/>
      <c r="J51" s="12"/>
      <c r="K51" s="31"/>
      <c r="L51" s="242">
        <f t="shared" si="0"/>
        <v>0</v>
      </c>
    </row>
    <row r="52" spans="1:12" x14ac:dyDescent="0.25">
      <c r="A52" s="156"/>
      <c r="B52" s="167"/>
      <c r="C52" s="30"/>
      <c r="D52" s="12"/>
      <c r="E52" s="180">
        <f>(F52/1000*'Factors and Sources'!$C$6/1000)+(G52/10*'Factors and Sources'!$C$7/1000)+(H52*'Factors and Sources'!$C$10*0.0916/1000)+(I52*'Factors and Sources'!$C$13/1000)+(J52*'Factors and Sources'!$F$17/1000)+(K52*'Factors and Sources'!$F$18/1000)</f>
        <v>0</v>
      </c>
      <c r="F52" s="178"/>
      <c r="G52" s="74"/>
      <c r="H52" s="74"/>
      <c r="I52" s="181"/>
      <c r="J52" s="12"/>
      <c r="K52" s="31"/>
      <c r="L52" s="242">
        <f t="shared" si="0"/>
        <v>0</v>
      </c>
    </row>
    <row r="53" spans="1:12" x14ac:dyDescent="0.25">
      <c r="A53" s="156"/>
      <c r="B53" s="167"/>
      <c r="C53" s="30"/>
      <c r="D53" s="12"/>
      <c r="E53" s="180">
        <f>(F53/1000*'Factors and Sources'!$C$6/1000)+(G53/10*'Factors and Sources'!$C$7/1000)+(H53*'Factors and Sources'!$C$10*0.0916/1000)+(I53*'Factors and Sources'!$C$13/1000)+(J53*'Factors and Sources'!$F$17/1000)+(K53*'Factors and Sources'!$F$18/1000)</f>
        <v>0</v>
      </c>
      <c r="F53" s="178"/>
      <c r="G53" s="74"/>
      <c r="H53" s="74"/>
      <c r="I53" s="181"/>
      <c r="J53" s="12"/>
      <c r="K53" s="31"/>
      <c r="L53" s="242">
        <f t="shared" si="0"/>
        <v>0</v>
      </c>
    </row>
    <row r="54" spans="1:12" x14ac:dyDescent="0.25">
      <c r="A54" s="156"/>
      <c r="B54" s="167"/>
      <c r="C54" s="30"/>
      <c r="D54" s="12"/>
      <c r="E54" s="180">
        <f>(F54/1000*'Factors and Sources'!$C$6/1000)+(G54/10*'Factors and Sources'!$C$7/1000)+(H54*'Factors and Sources'!$C$10*0.0916/1000)+(I54*'Factors and Sources'!$C$13/1000)+(J54*'Factors and Sources'!$F$17/1000)+(K54*'Factors and Sources'!$F$18/1000)</f>
        <v>0</v>
      </c>
      <c r="F54" s="178"/>
      <c r="G54" s="74"/>
      <c r="H54" s="74"/>
      <c r="I54" s="181"/>
      <c r="J54" s="12"/>
      <c r="K54" s="31"/>
      <c r="L54" s="242">
        <f t="shared" si="0"/>
        <v>0</v>
      </c>
    </row>
    <row r="55" spans="1:12" x14ac:dyDescent="0.25">
      <c r="A55" s="156"/>
      <c r="B55" s="167"/>
      <c r="C55" s="30"/>
      <c r="D55" s="12"/>
      <c r="E55" s="180">
        <f>(F55/1000*'Factors and Sources'!$C$6/1000)+(G55/10*'Factors and Sources'!$C$7/1000)+(H55*'Factors and Sources'!$C$10*0.0916/1000)+(I55*'Factors and Sources'!$C$13/1000)+(J55*'Factors and Sources'!$F$17/1000)+(K55*'Factors and Sources'!$F$18/1000)</f>
        <v>0</v>
      </c>
      <c r="F55" s="178"/>
      <c r="G55" s="74"/>
      <c r="H55" s="74"/>
      <c r="I55" s="181"/>
      <c r="J55" s="12"/>
      <c r="K55" s="31"/>
      <c r="L55" s="242">
        <f t="shared" si="0"/>
        <v>0</v>
      </c>
    </row>
    <row r="56" spans="1:12" x14ac:dyDescent="0.25">
      <c r="A56" s="156"/>
      <c r="B56" s="167"/>
      <c r="C56" s="30"/>
      <c r="D56" s="12"/>
      <c r="E56" s="180">
        <f>(F56/1000*'Factors and Sources'!$C$6/1000)+(G56/10*'Factors and Sources'!$C$7/1000)+(H56*'Factors and Sources'!$C$10*0.0916/1000)+(I56*'Factors and Sources'!$C$13/1000)+(J56*'Factors and Sources'!$F$17/1000)+(K56*'Factors and Sources'!$F$18/1000)</f>
        <v>0</v>
      </c>
      <c r="F56" s="178"/>
      <c r="G56" s="74"/>
      <c r="H56" s="74"/>
      <c r="I56" s="181"/>
      <c r="J56" s="12"/>
      <c r="K56" s="31"/>
      <c r="L56" s="242">
        <f t="shared" si="0"/>
        <v>0</v>
      </c>
    </row>
    <row r="57" spans="1:12" x14ac:dyDescent="0.25">
      <c r="A57" s="156"/>
      <c r="B57" s="167"/>
      <c r="C57" s="30"/>
      <c r="D57" s="12"/>
      <c r="E57" s="180">
        <f>(F57/1000*'Factors and Sources'!$C$6/1000)+(G57/10*'Factors and Sources'!$C$7/1000)+(H57*'Factors and Sources'!$C$10*0.0916/1000)+(I57*'Factors and Sources'!$C$13/1000)+(J57*'Factors and Sources'!$F$17/1000)+(K57*'Factors and Sources'!$F$18/1000)</f>
        <v>0</v>
      </c>
      <c r="F57" s="178"/>
      <c r="G57" s="74"/>
      <c r="H57" s="74"/>
      <c r="I57" s="181"/>
      <c r="J57" s="12"/>
      <c r="K57" s="31"/>
      <c r="L57" s="242">
        <f t="shared" si="0"/>
        <v>0</v>
      </c>
    </row>
    <row r="58" spans="1:12" x14ac:dyDescent="0.25">
      <c r="A58" s="156"/>
      <c r="B58" s="167"/>
      <c r="C58" s="30"/>
      <c r="D58" s="12"/>
      <c r="E58" s="180">
        <f>(F58/1000*'Factors and Sources'!$C$6/1000)+(G58/10*'Factors and Sources'!$C$7/1000)+(H58*'Factors and Sources'!$C$10*0.0916/1000)+(I58*'Factors and Sources'!$C$13/1000)+(J58*'Factors and Sources'!$F$17/1000)+(K58*'Factors and Sources'!$F$18/1000)</f>
        <v>0</v>
      </c>
      <c r="F58" s="178"/>
      <c r="G58" s="74"/>
      <c r="H58" s="74"/>
      <c r="I58" s="181"/>
      <c r="J58" s="12"/>
      <c r="K58" s="31"/>
      <c r="L58" s="242">
        <f t="shared" si="0"/>
        <v>0</v>
      </c>
    </row>
    <row r="59" spans="1:12" x14ac:dyDescent="0.25">
      <c r="A59" s="156"/>
      <c r="B59" s="167"/>
      <c r="C59" s="30"/>
      <c r="D59" s="12"/>
      <c r="E59" s="180">
        <f>(F59/1000*'Factors and Sources'!$C$6/1000)+(G59/10*'Factors and Sources'!$C$7/1000)+(H59*'Factors and Sources'!$C$10*0.0916/1000)+(I59*'Factors and Sources'!$C$13/1000)+(J59*'Factors and Sources'!$F$17/1000)+(K59*'Factors and Sources'!$F$18/1000)</f>
        <v>0</v>
      </c>
      <c r="F59" s="178"/>
      <c r="G59" s="74"/>
      <c r="H59" s="74"/>
      <c r="I59" s="181"/>
      <c r="J59" s="12"/>
      <c r="K59" s="31"/>
      <c r="L59" s="242">
        <f t="shared" si="0"/>
        <v>0</v>
      </c>
    </row>
    <row r="60" spans="1:12" x14ac:dyDescent="0.25">
      <c r="A60" s="156"/>
      <c r="B60" s="167"/>
      <c r="C60" s="30"/>
      <c r="D60" s="12"/>
      <c r="E60" s="180">
        <f>(F60/1000*'Factors and Sources'!$C$6/1000)+(G60/10*'Factors and Sources'!$C$7/1000)+(H60*'Factors and Sources'!$C$10*0.0916/1000)+(I60*'Factors and Sources'!$C$13/1000)+(J60*'Factors and Sources'!$F$17/1000)+(K60*'Factors and Sources'!$F$18/1000)</f>
        <v>0</v>
      </c>
      <c r="F60" s="178"/>
      <c r="G60" s="74"/>
      <c r="H60" s="74"/>
      <c r="I60" s="181"/>
      <c r="J60" s="12"/>
      <c r="K60" s="31"/>
      <c r="L60" s="242">
        <f t="shared" si="0"/>
        <v>0</v>
      </c>
    </row>
    <row r="61" spans="1:12" x14ac:dyDescent="0.25">
      <c r="A61" s="156"/>
      <c r="B61" s="167"/>
      <c r="C61" s="30"/>
      <c r="D61" s="12"/>
      <c r="E61" s="180">
        <f>(F61/1000*'Factors and Sources'!$C$6/1000)+(G61/10*'Factors and Sources'!$C$7/1000)+(H61*'Factors and Sources'!$C$10*0.0916/1000)+(I61*'Factors and Sources'!$C$13/1000)+(J61*'Factors and Sources'!$F$17/1000)+(K61*'Factors and Sources'!$F$18/1000)</f>
        <v>0</v>
      </c>
      <c r="F61" s="178"/>
      <c r="G61" s="74"/>
      <c r="H61" s="74"/>
      <c r="I61" s="181"/>
      <c r="J61" s="12"/>
      <c r="K61" s="31"/>
      <c r="L61" s="242">
        <f t="shared" si="0"/>
        <v>0</v>
      </c>
    </row>
    <row r="62" spans="1:12" x14ac:dyDescent="0.25">
      <c r="A62" s="156"/>
      <c r="B62" s="167"/>
      <c r="C62" s="30"/>
      <c r="D62" s="12"/>
      <c r="E62" s="180">
        <f>(F62/1000*'Factors and Sources'!$C$6/1000)+(G62/10*'Factors and Sources'!$C$7/1000)+(H62*'Factors and Sources'!$C$10*0.0916/1000)+(I62*'Factors and Sources'!$C$13/1000)+(J62*'Factors and Sources'!$F$17/1000)+(K62*'Factors and Sources'!$F$18/1000)</f>
        <v>0</v>
      </c>
      <c r="F62" s="178"/>
      <c r="G62" s="74"/>
      <c r="H62" s="74"/>
      <c r="I62" s="181"/>
      <c r="J62" s="12"/>
      <c r="K62" s="31"/>
      <c r="L62" s="242">
        <f t="shared" si="0"/>
        <v>0</v>
      </c>
    </row>
    <row r="63" spans="1:12" x14ac:dyDescent="0.25">
      <c r="A63" s="156"/>
      <c r="B63" s="167"/>
      <c r="C63" s="30"/>
      <c r="D63" s="12"/>
      <c r="E63" s="180">
        <f>(F63/1000*'Factors and Sources'!$C$6/1000)+(G63/10*'Factors and Sources'!$C$7/1000)+(H63*'Factors and Sources'!$C$10*0.0916/1000)+(I63*'Factors and Sources'!$C$13/1000)+(J63*'Factors and Sources'!$F$17/1000)+(K63*'Factors and Sources'!$F$18/1000)</f>
        <v>0</v>
      </c>
      <c r="F63" s="178"/>
      <c r="G63" s="74"/>
      <c r="H63" s="74"/>
      <c r="I63" s="181"/>
      <c r="J63" s="12"/>
      <c r="K63" s="31"/>
      <c r="L63" s="242">
        <f t="shared" si="0"/>
        <v>0</v>
      </c>
    </row>
    <row r="64" spans="1:12" x14ac:dyDescent="0.25">
      <c r="A64" s="156"/>
      <c r="B64" s="167"/>
      <c r="C64" s="30"/>
      <c r="D64" s="12"/>
      <c r="E64" s="180">
        <f>(F64/1000*'Factors and Sources'!$C$6/1000)+(G64/10*'Factors and Sources'!$C$7/1000)+(H64*'Factors and Sources'!$C$10*0.0916/1000)+(I64*'Factors and Sources'!$C$13/1000)+(J64*'Factors and Sources'!$F$17/1000)+(K64*'Factors and Sources'!$F$18/1000)</f>
        <v>0</v>
      </c>
      <c r="F64" s="178"/>
      <c r="G64" s="74"/>
      <c r="H64" s="74"/>
      <c r="I64" s="181"/>
      <c r="J64" s="12"/>
      <c r="K64" s="31"/>
      <c r="L64" s="242">
        <f t="shared" si="0"/>
        <v>0</v>
      </c>
    </row>
    <row r="65" spans="1:12" x14ac:dyDescent="0.25">
      <c r="A65" s="156"/>
      <c r="B65" s="167"/>
      <c r="C65" s="30"/>
      <c r="D65" s="12"/>
      <c r="E65" s="180">
        <f>(F65/1000*'Factors and Sources'!$C$6/1000)+(G65/10*'Factors and Sources'!$C$7/1000)+(H65*'Factors and Sources'!$C$10*0.0916/1000)+(I65*'Factors and Sources'!$C$13/1000)+(J65*'Factors and Sources'!$F$17/1000)+(K65*'Factors and Sources'!$F$18/1000)</f>
        <v>0</v>
      </c>
      <c r="F65" s="178"/>
      <c r="G65" s="74"/>
      <c r="H65" s="74"/>
      <c r="I65" s="181"/>
      <c r="J65" s="12"/>
      <c r="K65" s="31"/>
      <c r="L65" s="242">
        <f t="shared" si="0"/>
        <v>0</v>
      </c>
    </row>
    <row r="66" spans="1:12" x14ac:dyDescent="0.25">
      <c r="A66" s="156"/>
      <c r="B66" s="167"/>
      <c r="C66" s="30"/>
      <c r="D66" s="12"/>
      <c r="E66" s="180">
        <f>(F66/1000*'Factors and Sources'!$C$6/1000)+(G66/10*'Factors and Sources'!$C$7/1000)+(H66*'Factors and Sources'!$C$10*0.0916/1000)+(I66*'Factors and Sources'!$C$13/1000)+(J66*'Factors and Sources'!$F$17/1000)+(K66*'Factors and Sources'!$F$18/1000)</f>
        <v>0</v>
      </c>
      <c r="F66" s="178"/>
      <c r="G66" s="74"/>
      <c r="H66" s="74"/>
      <c r="I66" s="181"/>
      <c r="J66" s="12"/>
      <c r="K66" s="31"/>
      <c r="L66" s="242">
        <f t="shared" si="0"/>
        <v>0</v>
      </c>
    </row>
    <row r="67" spans="1:12" ht="15.75" thickBot="1" x14ac:dyDescent="0.3">
      <c r="A67" s="156"/>
      <c r="B67" s="168"/>
      <c r="C67" s="169"/>
      <c r="D67" s="34"/>
      <c r="E67" s="180">
        <f>(F67/1000*'Factors and Sources'!$C$6/1000)+(G67/10*'Factors and Sources'!$C$7/1000)+(H67*'Factors and Sources'!$C$10*0.0916/1000)+(I67*'Factors and Sources'!$C$13/1000)+(J67*'Factors and Sources'!$F$17/1000)+(K67*'Factors and Sources'!$F$18/1000)</f>
        <v>0</v>
      </c>
      <c r="F67" s="179"/>
      <c r="G67" s="177"/>
      <c r="H67" s="177"/>
      <c r="I67" s="182"/>
      <c r="J67" s="34"/>
      <c r="K67" s="183"/>
      <c r="L67" s="242">
        <f t="shared" si="0"/>
        <v>0</v>
      </c>
    </row>
    <row r="68" spans="1:12" x14ac:dyDescent="0.25">
      <c r="A68" s="156"/>
      <c r="B68" s="156"/>
      <c r="C68" s="156"/>
      <c r="D68" s="156"/>
      <c r="E68" s="156"/>
      <c r="F68" s="173"/>
      <c r="G68" s="173"/>
      <c r="H68" s="173"/>
      <c r="I68" s="173"/>
      <c r="J68" s="156"/>
      <c r="K68" s="188"/>
      <c r="L68" s="188"/>
    </row>
  </sheetData>
  <mergeCells count="1">
    <mergeCell ref="B14:C14"/>
  </mergeCells>
  <dataValidations disablePrompts="1" count="2">
    <dataValidation allowBlank="1" showInputMessage="1" sqref="C15:C67 B15:B50" xr:uid="{55FFFF0C-6E07-4E07-ADEB-A068B0BF00FE}"/>
    <dataValidation type="list" allowBlank="1" showInputMessage="1" showErrorMessage="1" sqref="C5" xr:uid="{4A66E760-38CE-4644-8D40-6A3736518080}">
      <formula1>"5%,10%,15%,20%,25%,30%,35%,40%,45%,50%,55%,60%,65%,70%,75%,80%,85%,90%,95%,100%"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20B5-0B5C-439B-A8B9-242872678108}">
  <dimension ref="A5:BW181"/>
  <sheetViews>
    <sheetView tabSelected="1" zoomScale="90" zoomScaleNormal="90" workbookViewId="0">
      <selection activeCell="Q81" sqref="Q81"/>
    </sheetView>
  </sheetViews>
  <sheetFormatPr defaultRowHeight="15" x14ac:dyDescent="0.25"/>
  <cols>
    <col min="1" max="1" width="10.140625" customWidth="1"/>
    <col min="2" max="2" width="44.7109375" customWidth="1"/>
    <col min="3" max="3" width="28.7109375" customWidth="1"/>
    <col min="4" max="4" width="13.42578125" customWidth="1"/>
    <col min="5" max="5" width="12.42578125" customWidth="1"/>
    <col min="6" max="6" width="14.140625" customWidth="1"/>
    <col min="7" max="7" width="11.140625" customWidth="1"/>
    <col min="8" max="8" width="11.7109375" customWidth="1"/>
    <col min="9" max="9" width="10.28515625" customWidth="1"/>
    <col min="10" max="10" width="10.42578125" customWidth="1"/>
    <col min="11" max="11" width="10.140625" bestFit="1" customWidth="1"/>
    <col min="12" max="12" width="12.140625" bestFit="1" customWidth="1"/>
    <col min="13" max="13" width="12.42578125" customWidth="1"/>
    <col min="14" max="14" width="11.5703125" bestFit="1" customWidth="1"/>
    <col min="15" max="17" width="10.28515625" bestFit="1" customWidth="1"/>
    <col min="18" max="24" width="10.140625" bestFit="1" customWidth="1"/>
    <col min="25" max="25" width="12.140625" bestFit="1" customWidth="1"/>
    <col min="26" max="27" width="12.42578125" bestFit="1" customWidth="1"/>
    <col min="28" max="28" width="11.140625" bestFit="1" customWidth="1"/>
    <col min="29" max="30" width="12.42578125" bestFit="1" customWidth="1"/>
    <col min="31" max="31" width="11.140625" bestFit="1" customWidth="1"/>
    <col min="32" max="32" width="10.28515625" bestFit="1" customWidth="1"/>
    <col min="33" max="34" width="13.42578125" bestFit="1" customWidth="1"/>
    <col min="35" max="35" width="12.42578125" bestFit="1" customWidth="1"/>
    <col min="36" max="37" width="13.28515625" bestFit="1" customWidth="1"/>
    <col min="38" max="38" width="11.5703125" bestFit="1" customWidth="1"/>
    <col min="39" max="44" width="12.140625" bestFit="1" customWidth="1"/>
    <col min="45" max="46" width="13.28515625" bestFit="1" customWidth="1"/>
    <col min="47" max="47" width="13.5703125" customWidth="1"/>
    <col min="48" max="48" width="13.140625" customWidth="1"/>
    <col min="49" max="49" width="13.28515625" customWidth="1"/>
    <col min="50" max="51" width="13.28515625" bestFit="1" customWidth="1"/>
    <col min="54" max="54" width="16.140625" customWidth="1"/>
    <col min="55" max="55" width="13.28515625" bestFit="1" customWidth="1"/>
    <col min="56" max="56" width="12.140625" bestFit="1" customWidth="1"/>
    <col min="59" max="59" width="10" customWidth="1"/>
    <col min="60" max="61" width="11.140625" bestFit="1" customWidth="1"/>
    <col min="65" max="66" width="12.140625" bestFit="1" customWidth="1"/>
    <col min="70" max="71" width="13.28515625" bestFit="1" customWidth="1"/>
    <col min="75" max="75" width="16.42578125" bestFit="1" customWidth="1"/>
  </cols>
  <sheetData>
    <row r="5" spans="1:75" s="44" customFormat="1" x14ac:dyDescent="0.25">
      <c r="A5" s="43" t="s">
        <v>50</v>
      </c>
      <c r="B5" s="44" t="s">
        <v>51</v>
      </c>
    </row>
    <row r="6" spans="1:75" ht="15.75" thickBot="1" x14ac:dyDescent="0.3"/>
    <row r="7" spans="1:75" ht="18.75" x14ac:dyDescent="0.3">
      <c r="D7" s="301" t="s">
        <v>52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3"/>
      <c r="X7" s="301" t="s">
        <v>658</v>
      </c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3"/>
      <c r="AX7" s="301" t="s">
        <v>53</v>
      </c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3"/>
    </row>
    <row r="8" spans="1:75" x14ac:dyDescent="0.25">
      <c r="B8" s="45"/>
      <c r="C8" s="45"/>
      <c r="D8" s="296" t="s">
        <v>652</v>
      </c>
      <c r="E8" s="297"/>
      <c r="F8" s="297"/>
      <c r="G8" s="297"/>
      <c r="H8" s="298"/>
      <c r="I8" s="299" t="s">
        <v>653</v>
      </c>
      <c r="J8" s="297"/>
      <c r="K8" s="297"/>
      <c r="L8" s="297"/>
      <c r="M8" s="298"/>
      <c r="N8" s="299" t="s">
        <v>11</v>
      </c>
      <c r="O8" s="297"/>
      <c r="P8" s="297"/>
      <c r="Q8" s="297"/>
      <c r="R8" s="298"/>
      <c r="S8" s="299" t="s">
        <v>9</v>
      </c>
      <c r="T8" s="297"/>
      <c r="U8" s="297"/>
      <c r="V8" s="297"/>
      <c r="W8" s="300"/>
      <c r="X8" s="296" t="s">
        <v>5</v>
      </c>
      <c r="Y8" s="297"/>
      <c r="Z8" s="297"/>
      <c r="AA8" s="297"/>
      <c r="AB8" s="298"/>
      <c r="AC8" s="299" t="s">
        <v>54</v>
      </c>
      <c r="AD8" s="297"/>
      <c r="AE8" s="297"/>
      <c r="AF8" s="297"/>
      <c r="AG8" s="298"/>
      <c r="AH8" s="299" t="s">
        <v>11</v>
      </c>
      <c r="AI8" s="297"/>
      <c r="AJ8" s="297"/>
      <c r="AK8" s="297"/>
      <c r="AL8" s="298"/>
      <c r="AM8" s="299" t="s">
        <v>9</v>
      </c>
      <c r="AN8" s="297"/>
      <c r="AO8" s="297"/>
      <c r="AP8" s="297"/>
      <c r="AQ8" s="298"/>
      <c r="AR8" s="307" t="s">
        <v>55</v>
      </c>
      <c r="AS8" s="308"/>
      <c r="AT8" s="308"/>
      <c r="AU8" s="308"/>
      <c r="AV8" s="308"/>
      <c r="AW8" s="309"/>
      <c r="AX8" s="296" t="s">
        <v>5</v>
      </c>
      <c r="AY8" s="297"/>
      <c r="AZ8" s="297"/>
      <c r="BA8" s="297"/>
      <c r="BB8" s="298"/>
      <c r="BC8" s="299" t="s">
        <v>54</v>
      </c>
      <c r="BD8" s="297"/>
      <c r="BE8" s="297"/>
      <c r="BF8" s="297"/>
      <c r="BG8" s="298"/>
      <c r="BH8" s="299" t="s">
        <v>11</v>
      </c>
      <c r="BI8" s="297"/>
      <c r="BJ8" s="297"/>
      <c r="BK8" s="297"/>
      <c r="BL8" s="298"/>
      <c r="BM8" s="299" t="s">
        <v>9</v>
      </c>
      <c r="BN8" s="297"/>
      <c r="BO8" s="297"/>
      <c r="BP8" s="297"/>
      <c r="BQ8" s="298"/>
      <c r="BR8" s="307" t="s">
        <v>55</v>
      </c>
      <c r="BS8" s="308"/>
      <c r="BT8" s="308"/>
      <c r="BU8" s="308"/>
      <c r="BV8" s="308"/>
      <c r="BW8" s="309"/>
    </row>
    <row r="9" spans="1:75" x14ac:dyDescent="0.25">
      <c r="B9" s="46" t="s">
        <v>56</v>
      </c>
      <c r="C9" s="47" t="s">
        <v>57</v>
      </c>
      <c r="D9" s="136">
        <v>2016</v>
      </c>
      <c r="E9" s="48">
        <v>2017</v>
      </c>
      <c r="F9" s="48">
        <v>2018</v>
      </c>
      <c r="G9" s="48">
        <v>2019</v>
      </c>
      <c r="H9" s="48">
        <v>2020</v>
      </c>
      <c r="I9" s="48">
        <v>2016</v>
      </c>
      <c r="J9" s="48">
        <v>2017</v>
      </c>
      <c r="K9" s="48">
        <v>2018</v>
      </c>
      <c r="L9" s="48">
        <v>2019</v>
      </c>
      <c r="M9" s="48">
        <v>2020</v>
      </c>
      <c r="N9" s="48">
        <v>2016</v>
      </c>
      <c r="O9" s="48">
        <v>2017</v>
      </c>
      <c r="P9" s="48">
        <v>2018</v>
      </c>
      <c r="Q9" s="48">
        <v>2019</v>
      </c>
      <c r="R9" s="48">
        <v>2020</v>
      </c>
      <c r="S9" s="48">
        <v>2016</v>
      </c>
      <c r="T9" s="48">
        <v>2017</v>
      </c>
      <c r="U9" s="48">
        <v>2018</v>
      </c>
      <c r="V9" s="48">
        <v>2019</v>
      </c>
      <c r="W9" s="48">
        <v>2020</v>
      </c>
      <c r="X9" s="136">
        <v>2016</v>
      </c>
      <c r="Y9" s="212">
        <v>2017</v>
      </c>
      <c r="Z9" s="212">
        <v>2018</v>
      </c>
      <c r="AA9" s="48">
        <v>2019</v>
      </c>
      <c r="AB9" s="48">
        <v>2020</v>
      </c>
      <c r="AC9" s="48">
        <v>2016</v>
      </c>
      <c r="AD9" s="48">
        <v>2017</v>
      </c>
      <c r="AE9" s="48">
        <v>2018</v>
      </c>
      <c r="AF9" s="48">
        <v>2019</v>
      </c>
      <c r="AG9" s="48">
        <v>2020</v>
      </c>
      <c r="AH9" s="48">
        <v>2016</v>
      </c>
      <c r="AI9" s="48">
        <v>2017</v>
      </c>
      <c r="AJ9" s="48">
        <v>2018</v>
      </c>
      <c r="AK9" s="48">
        <v>2019</v>
      </c>
      <c r="AL9" s="48">
        <v>2020</v>
      </c>
      <c r="AM9" s="48">
        <v>2016</v>
      </c>
      <c r="AN9" s="48">
        <v>2017</v>
      </c>
      <c r="AO9" s="48">
        <v>2018</v>
      </c>
      <c r="AP9" s="48">
        <v>2019</v>
      </c>
      <c r="AQ9" s="48">
        <v>2020</v>
      </c>
      <c r="AR9" s="48">
        <v>2016</v>
      </c>
      <c r="AS9" s="48">
        <v>2017</v>
      </c>
      <c r="AT9" s="48">
        <v>2018</v>
      </c>
      <c r="AU9" s="48">
        <v>2019</v>
      </c>
      <c r="AV9" s="48">
        <v>2020</v>
      </c>
      <c r="AW9" s="137" t="s">
        <v>58</v>
      </c>
      <c r="AX9" s="136">
        <v>2016</v>
      </c>
      <c r="AY9" s="212">
        <v>2017</v>
      </c>
      <c r="AZ9" s="212">
        <v>2018</v>
      </c>
      <c r="BA9" s="48">
        <v>2019</v>
      </c>
      <c r="BB9" s="48">
        <v>2020</v>
      </c>
      <c r="BC9" s="48">
        <v>2016</v>
      </c>
      <c r="BD9" s="48">
        <v>2017</v>
      </c>
      <c r="BE9" s="48">
        <v>2018</v>
      </c>
      <c r="BF9" s="48">
        <v>2019</v>
      </c>
      <c r="BG9" s="48">
        <v>2020</v>
      </c>
      <c r="BH9" s="48">
        <v>2016</v>
      </c>
      <c r="BI9" s="48">
        <v>2017</v>
      </c>
      <c r="BJ9" s="48">
        <v>2018</v>
      </c>
      <c r="BK9" s="48">
        <v>2019</v>
      </c>
      <c r="BL9" s="48">
        <v>2020</v>
      </c>
      <c r="BM9" s="48">
        <v>2016</v>
      </c>
      <c r="BN9" s="48">
        <v>2017</v>
      </c>
      <c r="BO9" s="48">
        <v>2018</v>
      </c>
      <c r="BP9" s="48">
        <v>2019</v>
      </c>
      <c r="BQ9" s="48">
        <v>2020</v>
      </c>
      <c r="BR9" s="48">
        <v>2016</v>
      </c>
      <c r="BS9" s="48">
        <v>2017</v>
      </c>
      <c r="BT9" s="48">
        <v>2018</v>
      </c>
      <c r="BU9" s="48">
        <v>2019</v>
      </c>
      <c r="BV9" s="48">
        <v>2020</v>
      </c>
      <c r="BW9" s="137" t="s">
        <v>58</v>
      </c>
    </row>
    <row r="10" spans="1:75" x14ac:dyDescent="0.25">
      <c r="B10" s="231" t="s">
        <v>202</v>
      </c>
      <c r="C10" s="49" t="str">
        <f>VLOOKUP(B10,'Facility Master List'!$A$6:$D$89,3,FALSE)</f>
        <v>Administration Facilities</v>
      </c>
      <c r="D10" s="258">
        <f>SUMIFS('Central Hudson Data'!$I:$I,'Central Hudson Data'!$B:$B,$B10,'Central Hudson Data'!$O:$O,D$9,'Central Hudson Data'!$H:$H,"E")</f>
        <v>32871</v>
      </c>
      <c r="E10" s="261">
        <f>SUMIFS('Central Hudson Data'!$I:$I,'Central Hudson Data'!$B:$B,$B10,'Central Hudson Data'!$O:$O,E$9,'Central Hudson Data'!$H:$H,"E")</f>
        <v>31034</v>
      </c>
      <c r="F10" s="210">
        <f>SUMIFS('Central Hudson Data'!$I:$I,'Central Hudson Data'!$B:$B,$B10,'Central Hudson Data'!$O:$O,F$9,'Central Hudson Data'!$H:$H,"E")</f>
        <v>0</v>
      </c>
      <c r="G10" s="210">
        <f>SUMIFS('Central Hudson Data'!$I:$I,'Central Hudson Data'!$B:$B,$B10,'Central Hudson Data'!$O:$O,G$9,'Central Hudson Data'!$H:$H,"E")</f>
        <v>0</v>
      </c>
      <c r="H10" s="211">
        <f>SUMIFS('Central Hudson Data'!$I:$I,'Central Hudson Data'!$B:$B,$B10,'Central Hudson Data'!$O:$O,H$9,'Central Hudson Data'!$H:$H,"E")</f>
        <v>0</v>
      </c>
      <c r="I10" s="50">
        <f>SUMIFS('Central Hudson Data'!$I:$I,'Central Hudson Data'!$B:$B,$B10,'Central Hudson Data'!$O:$O,I$9,'Central Hudson Data'!$H:$H,"G")</f>
        <v>0</v>
      </c>
      <c r="J10" s="50">
        <f>SUMIFS('Central Hudson Data'!$I:$I,'Central Hudson Data'!$B:$B,$B10,'Central Hudson Data'!$O:$O,J$9,'Central Hudson Data'!$H:$H,"G")</f>
        <v>0</v>
      </c>
      <c r="K10" s="50">
        <f>SUMIFS('Central Hudson Data'!$I:$I,'Central Hudson Data'!$B:$B,$B10,'Central Hudson Data'!$O:$O,K$9,'Central Hudson Data'!$H:$H,"G")</f>
        <v>0</v>
      </c>
      <c r="L10" s="50">
        <f>SUMIFS('Central Hudson Data'!$I:$I,'Central Hudson Data'!$B:$B,$B10,'Central Hudson Data'!$O:$O,L$9,'Central Hudson Data'!$H:$H,"G")</f>
        <v>0</v>
      </c>
      <c r="M10" s="50">
        <f>SUMIFS('Central Hudson Data'!$I:$I,'Central Hudson Data'!$B:$B,$B10,'Central Hudson Data'!$O:$O,M$9,'Central Hudson Data'!$H:$H,"G")</f>
        <v>0</v>
      </c>
      <c r="N10" s="50">
        <f>SUMIFS(Tank.Other.Fuels!$F:$F,Tank.Other.Fuels!$B:$B,$B10,Tank.Other.Fuels!$D:$D,$N$8,Tank.Other.Fuels!$E:$E,N$9)</f>
        <v>0</v>
      </c>
      <c r="O10" s="50">
        <f>SUMIFS(Tank.Other.Fuels!$F:$F,Tank.Other.Fuels!$B:$B,$B10,Tank.Other.Fuels!$D:$D,$N$8,Tank.Other.Fuels!$E:$E,O$9)</f>
        <v>0</v>
      </c>
      <c r="P10" s="50">
        <f>SUMIFS(Tank.Other.Fuels!$F:$F,Tank.Other.Fuels!$B:$B,$B10,Tank.Other.Fuels!$D:$D,$N$8,Tank.Other.Fuels!$E:$E,P$9)</f>
        <v>0</v>
      </c>
      <c r="Q10" s="50">
        <f>SUMIFS(Tank.Other.Fuels!$F:$F,Tank.Other.Fuels!$B:$B,$B10,Tank.Other.Fuels!$D:$D,$N$8,Tank.Other.Fuels!$E:$E,Q$9)</f>
        <v>0</v>
      </c>
      <c r="R10" s="50">
        <f>SUMIFS(Tank.Other.Fuels!$F:$F,Tank.Other.Fuels!$B:$B,$B10,Tank.Other.Fuels!$D:$D,$N$8,Tank.Other.Fuels!$E:$E,R$9)</f>
        <v>0</v>
      </c>
      <c r="S10" s="50">
        <f>SUMIFS(Tank.Other.Fuels!$F:$F,Tank.Other.Fuels!$B:$B,$B10,Tank.Other.Fuels!$D:$D,$S$8,Tank.Other.Fuels!$E:$E,S$9)</f>
        <v>0</v>
      </c>
      <c r="T10" s="50">
        <f>SUMIFS(Tank.Other.Fuels!$F:$F,Tank.Other.Fuels!$B:$B,$B10,Tank.Other.Fuels!$D:$D,$S$8,Tank.Other.Fuels!$E:$E,T$9)</f>
        <v>0</v>
      </c>
      <c r="U10" s="50">
        <f>SUMIFS(Tank.Other.Fuels!$F:$F,Tank.Other.Fuels!$B:$B,$B10,Tank.Other.Fuels!$D:$D,$S$8,Tank.Other.Fuels!$E:$E,U$9)</f>
        <v>0</v>
      </c>
      <c r="V10" s="50">
        <f>SUMIFS(Tank.Other.Fuels!$F:$F,Tank.Other.Fuels!$B:$B,$B10,Tank.Other.Fuels!$D:$D,$S$8,Tank.Other.Fuels!$E:$E,V$9)</f>
        <v>0</v>
      </c>
      <c r="W10" s="50">
        <f>SUMIFS(Tank.Other.Fuels!$F:$F,Tank.Other.Fuels!$B:$B,$B10,Tank.Other.Fuels!$D:$D,$S$8,Tank.Other.Fuels!$E:$E,W$9)</f>
        <v>0</v>
      </c>
      <c r="X10" s="213">
        <f>D10/1000*'Factors and Sources'!$C$6/1000</f>
        <v>4.4125372980000002</v>
      </c>
      <c r="Y10" s="214">
        <f>E10/1000*'Factors and Sources'!$C$6/1000</f>
        <v>4.1659420919999999</v>
      </c>
      <c r="Z10" s="214">
        <f>F10/1000*'Factors and Sources'!$C$6/1000</f>
        <v>0</v>
      </c>
      <c r="AA10" s="214">
        <f>G10/1000*'Factors and Sources'!$C$6/1000</f>
        <v>0</v>
      </c>
      <c r="AB10" s="214">
        <f>H10/1000*'Factors and Sources'!$C$6/1000</f>
        <v>0</v>
      </c>
      <c r="AC10" s="51">
        <f>I10/10*'Factors and Sources'!$C$7/1000</f>
        <v>0</v>
      </c>
      <c r="AD10" s="51">
        <f>J10/10*'Factors and Sources'!$C$7/1000</f>
        <v>0</v>
      </c>
      <c r="AE10" s="51">
        <f>K10/10*'Factors and Sources'!$C$7/1000</f>
        <v>0</v>
      </c>
      <c r="AF10" s="51">
        <f>L10/10*'Factors and Sources'!$C$7/1000</f>
        <v>0</v>
      </c>
      <c r="AG10" s="51">
        <f>M10/10*'Factors and Sources'!$C$7/1000</f>
        <v>0</v>
      </c>
      <c r="AH10" s="51">
        <f>N10*'Factors and Sources'!$C$10*0.0916/1000</f>
        <v>0</v>
      </c>
      <c r="AI10" s="51">
        <f>O10*'Factors and Sources'!$C$10*0.0916/1000</f>
        <v>0</v>
      </c>
      <c r="AJ10" s="51">
        <f>P10*'Factors and Sources'!$C$10*0.0916/1000</f>
        <v>0</v>
      </c>
      <c r="AK10" s="51">
        <f>Q10*'Factors and Sources'!$C$10*0.0916/1000</f>
        <v>0</v>
      </c>
      <c r="AL10" s="51">
        <f>R10*'Factors and Sources'!$C$10*0.0916/1000</f>
        <v>0</v>
      </c>
      <c r="AM10" s="52">
        <f>S10*'Factors and Sources'!$C$13/1000</f>
        <v>0</v>
      </c>
      <c r="AN10" s="52">
        <f>T10*'Factors and Sources'!$C$13/1000</f>
        <v>0</v>
      </c>
      <c r="AO10" s="52">
        <f>U10*'Factors and Sources'!$C$13/1000</f>
        <v>0</v>
      </c>
      <c r="AP10" s="52">
        <f>V10*'Factors and Sources'!$C$13/1000</f>
        <v>0</v>
      </c>
      <c r="AQ10" s="52">
        <f>W10*'Factors and Sources'!$C$13/1000</f>
        <v>0</v>
      </c>
      <c r="AR10" s="51">
        <f>X10+AC10+AH10+AM10</f>
        <v>4.4125372980000002</v>
      </c>
      <c r="AS10" s="51">
        <f t="shared" ref="AS10:AT10" si="0">Y10+AD10+AI10+AN10</f>
        <v>4.1659420919999999</v>
      </c>
      <c r="AT10" s="51">
        <f t="shared" si="0"/>
        <v>0</v>
      </c>
      <c r="AU10" s="51">
        <f>AA10+AF10+AK10+AP10</f>
        <v>0</v>
      </c>
      <c r="AV10" s="51">
        <f>AB10+AG10+AL10+AQ10</f>
        <v>0</v>
      </c>
      <c r="AW10" s="215">
        <f>IFERROR((AVERAGEIF(AR10:AV10,"&lt;&gt;0")),"")</f>
        <v>4.289239695</v>
      </c>
      <c r="AX10" s="138">
        <f>SUMIFS('Central Hudson Data'!$N:$N,'Central Hudson Data'!$B:$B,$B10,'Central Hudson Data'!$O:$O,AX$9,'Central Hudson Data'!$H:$H,"E")</f>
        <v>4199.17</v>
      </c>
      <c r="AY10" s="216">
        <f>SUMIFS('Central Hudson Data'!$N:$N,'Central Hudson Data'!$B:$B,$B10,'Central Hudson Data'!$O:$O,AY$9,'Central Hudson Data'!$H:$H,"E")</f>
        <v>4402.54</v>
      </c>
      <c r="AZ10" s="216">
        <f>SUMIFS('Central Hudson Data'!$N:$N,'Central Hudson Data'!$B:$B,$B10,'Central Hudson Data'!$O:$O,AZ$9,'Central Hudson Data'!$H:$H,"E")</f>
        <v>0</v>
      </c>
      <c r="BA10" s="216">
        <f>SUMIFS('Central Hudson Data'!$N:$N,'Central Hudson Data'!$B:$B,$B10,'Central Hudson Data'!$O:$O,BA$9,'Central Hudson Data'!$H:$H,"E")</f>
        <v>0</v>
      </c>
      <c r="BB10" s="216">
        <f>SUMIFS('Central Hudson Data'!$N:$N,'Central Hudson Data'!$B:$B,$B10,'Central Hudson Data'!$O:$O,BB$9,'Central Hudson Data'!$H:$H,"E")</f>
        <v>0</v>
      </c>
      <c r="BC10" s="53">
        <f>SUMIFS('Central Hudson Data'!$N:$N,'Central Hudson Data'!$B:$B,$B10,'Central Hudson Data'!$O:$O,BC$9,'Central Hudson Data'!$H:$H,"G")</f>
        <v>0</v>
      </c>
      <c r="BD10" s="53">
        <f>SUMIFS('Central Hudson Data'!$N:$N,'Central Hudson Data'!$B:$B,$B10,'Central Hudson Data'!$O:$O,BD$9,'Central Hudson Data'!$H:$H,"G")</f>
        <v>0</v>
      </c>
      <c r="BE10" s="53">
        <f>SUMIFS('Central Hudson Data'!$N:$N,'Central Hudson Data'!$B:$B,$B10,'Central Hudson Data'!$O:$O,BE$9,'Central Hudson Data'!$H:$H,"G")</f>
        <v>0</v>
      </c>
      <c r="BF10" s="53">
        <f>SUMIFS('Central Hudson Data'!$N:$N,'Central Hudson Data'!$B:$B,$B10,'Central Hudson Data'!$O:$O,BF$9,'Central Hudson Data'!$H:$H,"G")</f>
        <v>0</v>
      </c>
      <c r="BG10" s="53">
        <f>SUMIFS('Central Hudson Data'!$N:$N,'Central Hudson Data'!$B:$B,$B10,'Central Hudson Data'!$O:$O,BG$9,'Central Hudson Data'!$H:$H,"G")</f>
        <v>0</v>
      </c>
      <c r="BH10" s="54">
        <f>SUMIFS(Tank.Other.Fuels!$G:$G,Tank.Other.Fuels!$B:$B,$B10,Tank.Other.Fuels!$D:$D,$BH$8,Tank.Other.Fuels!$E:$E,BH$9)</f>
        <v>0</v>
      </c>
      <c r="BI10" s="54">
        <f>SUMIFS(Tank.Other.Fuels!$G:$G,Tank.Other.Fuels!$B:$B,$B10,Tank.Other.Fuels!$D:$D,$BH$8,Tank.Other.Fuels!$E:$E,BI$9)</f>
        <v>0</v>
      </c>
      <c r="BJ10" s="54">
        <f>SUMIFS(Tank.Other.Fuels!$G:$G,Tank.Other.Fuels!$B:$B,$B10,Tank.Other.Fuels!$D:$D,$BH$8,Tank.Other.Fuels!$E:$E,BJ$9)</f>
        <v>0</v>
      </c>
      <c r="BK10" s="54">
        <f>SUMIFS(Tank.Other.Fuels!$G:$G,Tank.Other.Fuels!$B:$B,$B10,Tank.Other.Fuels!$D:$D,$BH$8,Tank.Other.Fuels!$E:$E,BK$9)</f>
        <v>0</v>
      </c>
      <c r="BL10" s="54">
        <f>SUMIFS(Tank.Other.Fuels!$G:$G,Tank.Other.Fuels!$B:$B,$B10,Tank.Other.Fuels!$D:$D,$BH$8,Tank.Other.Fuels!$E:$E,BL$9)</f>
        <v>0</v>
      </c>
      <c r="BM10" s="54">
        <f>SUMIFS(Tank.Other.Fuels!$G:$G,Tank.Other.Fuels!$B:$B,$B10,Tank.Other.Fuels!$D:$D,$BM$8,Tank.Other.Fuels!$E:$E,BM$9)</f>
        <v>0</v>
      </c>
      <c r="BN10" s="54">
        <f>SUMIFS(Tank.Other.Fuels!$G:$G,Tank.Other.Fuels!$B:$B,$B10,Tank.Other.Fuels!$D:$D,$BM$8,Tank.Other.Fuels!$E:$E,BN$9)</f>
        <v>0</v>
      </c>
      <c r="BO10" s="54">
        <f>SUMIFS(Tank.Other.Fuels!$G:$G,Tank.Other.Fuels!$B:$B,$B10,Tank.Other.Fuels!$D:$D,$BM$8,Tank.Other.Fuels!$E:$E,BO$9)</f>
        <v>0</v>
      </c>
      <c r="BP10" s="54">
        <f>SUMIFS(Tank.Other.Fuels!$G:$G,Tank.Other.Fuels!$B:$B,$B10,Tank.Other.Fuels!$D:$D,$BM$8,Tank.Other.Fuels!$E:$E,BP$9)</f>
        <v>0</v>
      </c>
      <c r="BQ10" s="54">
        <f>SUMIFS(Tank.Other.Fuels!$G:$G,Tank.Other.Fuels!$B:$B,$B10,Tank.Other.Fuels!$D:$D,$BM$8,Tank.Other.Fuels!$E:$E,BQ$9)</f>
        <v>0</v>
      </c>
      <c r="BR10" s="55">
        <f>AX10+BC10+BH10+BM10</f>
        <v>4199.17</v>
      </c>
      <c r="BS10" s="55">
        <f t="shared" ref="BS10:BT10" si="1">AY10+BD10+BI10+BN10</f>
        <v>4402.54</v>
      </c>
      <c r="BT10" s="55">
        <f t="shared" si="1"/>
        <v>0</v>
      </c>
      <c r="BU10" s="55">
        <f>BA10+BF10+BK10+BP10</f>
        <v>0</v>
      </c>
      <c r="BV10" s="55">
        <f>BB10+BG10+BL10+BQ10</f>
        <v>0</v>
      </c>
      <c r="BW10" s="77">
        <f>IFERROR((AVERAGEIF(BR10:BV10,"&lt;&gt;0")),"")</f>
        <v>4300.8549999999996</v>
      </c>
    </row>
    <row r="11" spans="1:75" x14ac:dyDescent="0.25">
      <c r="B11" s="229" t="s">
        <v>205</v>
      </c>
      <c r="C11" s="49" t="str">
        <f>VLOOKUP(B11,'Facility Master List'!$A$6:$D$89,3,FALSE)</f>
        <v>Administration Facilities</v>
      </c>
      <c r="D11" s="148">
        <f>SUMIFS('Central Hudson Data'!$I:$I,'Central Hudson Data'!$B:$B,$B11,'Central Hudson Data'!$O:$O,D$9,'Central Hudson Data'!$H:$H,"E")</f>
        <v>0</v>
      </c>
      <c r="E11" s="56">
        <f>SUMIFS('Central Hudson Data'!$I:$I,'Central Hudson Data'!$B:$B,$B11,'Central Hudson Data'!$O:$O,E$9,'Central Hudson Data'!$H:$H,"E")</f>
        <v>0</v>
      </c>
      <c r="F11" s="210">
        <f>SUMIFS('Central Hudson Data'!$I:$I,'Central Hudson Data'!$B:$B,$B11,'Central Hudson Data'!$O:$O,F$9,'Central Hudson Data'!$H:$H,"E")</f>
        <v>0</v>
      </c>
      <c r="G11" s="210">
        <f>SUMIFS('Central Hudson Data'!$I:$I,'Central Hudson Data'!$B:$B,$B11,'Central Hudson Data'!$O:$O,G$9,'Central Hudson Data'!$H:$H,"E")</f>
        <v>0</v>
      </c>
      <c r="H11" s="211">
        <f>SUMIFS('Central Hudson Data'!$I:$I,'Central Hudson Data'!$B:$B,$B11,'Central Hudson Data'!$O:$O,H$9,'Central Hudson Data'!$H:$H,"E")</f>
        <v>0</v>
      </c>
      <c r="I11" s="50">
        <f>SUMIFS('Central Hudson Data'!$I:$I,'Central Hudson Data'!$B:$B,$B11,'Central Hudson Data'!$O:$O,I$9,'Central Hudson Data'!$H:$H,"G")</f>
        <v>0</v>
      </c>
      <c r="J11" s="50">
        <f>SUMIFS('Central Hudson Data'!$I:$I,'Central Hudson Data'!$B:$B,$B11,'Central Hudson Data'!$O:$O,J$9,'Central Hudson Data'!$H:$H,"G")</f>
        <v>0</v>
      </c>
      <c r="K11" s="50">
        <f>SUMIFS('Central Hudson Data'!$I:$I,'Central Hudson Data'!$B:$B,$B11,'Central Hudson Data'!$O:$O,K$9,'Central Hudson Data'!$H:$H,"G")</f>
        <v>0</v>
      </c>
      <c r="L11" s="50">
        <f>SUMIFS('Central Hudson Data'!$I:$I,'Central Hudson Data'!$B:$B,$B11,'Central Hudson Data'!$O:$O,L$9,'Central Hudson Data'!$H:$H,"G")</f>
        <v>0</v>
      </c>
      <c r="M11" s="50">
        <f>SUMIFS('Central Hudson Data'!$I:$I,'Central Hudson Data'!$B:$B,$B11,'Central Hudson Data'!$O:$O,M$9,'Central Hudson Data'!$H:$H,"G")</f>
        <v>0</v>
      </c>
      <c r="N11" s="50">
        <f>SUMIFS(Tank.Other.Fuels!$F:$F,Tank.Other.Fuels!$B:$B,$B11,Tank.Other.Fuels!$D:$D,$N$8,Tank.Other.Fuels!$E:$E,N$9)</f>
        <v>1055.5999999999999</v>
      </c>
      <c r="O11" s="50">
        <f>SUMIFS(Tank.Other.Fuels!$F:$F,Tank.Other.Fuels!$B:$B,$B11,Tank.Other.Fuels!$D:$D,$N$8,Tank.Other.Fuels!$E:$E,O$9)</f>
        <v>1209.7</v>
      </c>
      <c r="P11" s="50">
        <f>SUMIFS(Tank.Other.Fuels!$F:$F,Tank.Other.Fuels!$B:$B,$B11,Tank.Other.Fuels!$D:$D,$N$8,Tank.Other.Fuels!$E:$E,P$9)</f>
        <v>0</v>
      </c>
      <c r="Q11" s="50">
        <f>SUMIFS(Tank.Other.Fuels!$F:$F,Tank.Other.Fuels!$B:$B,$B11,Tank.Other.Fuels!$D:$D,$N$8,Tank.Other.Fuels!$E:$E,Q$9)</f>
        <v>0</v>
      </c>
      <c r="R11" s="50">
        <f>SUMIFS(Tank.Other.Fuels!$F:$F,Tank.Other.Fuels!$B:$B,$B11,Tank.Other.Fuels!$D:$D,$N$8,Tank.Other.Fuels!$E:$E,R$9)</f>
        <v>0</v>
      </c>
      <c r="S11" s="50">
        <f>SUMIFS(Tank.Other.Fuels!$F:$F,Tank.Other.Fuels!$B:$B,$B11,Tank.Other.Fuels!$D:$D,$S$8,Tank.Other.Fuels!$E:$E,S$9)</f>
        <v>0</v>
      </c>
      <c r="T11" s="50">
        <f>SUMIFS(Tank.Other.Fuels!$F:$F,Tank.Other.Fuels!$B:$B,$B11,Tank.Other.Fuels!$D:$D,$S$8,Tank.Other.Fuels!$E:$E,T$9)</f>
        <v>0</v>
      </c>
      <c r="U11" s="50">
        <f>SUMIFS(Tank.Other.Fuels!$F:$F,Tank.Other.Fuels!$B:$B,$B11,Tank.Other.Fuels!$D:$D,$S$8,Tank.Other.Fuels!$E:$E,U$9)</f>
        <v>0</v>
      </c>
      <c r="V11" s="50">
        <f>SUMIFS(Tank.Other.Fuels!$F:$F,Tank.Other.Fuels!$B:$B,$B11,Tank.Other.Fuels!$D:$D,$S$8,Tank.Other.Fuels!$E:$E,V$9)</f>
        <v>0</v>
      </c>
      <c r="W11" s="50">
        <f>SUMIFS(Tank.Other.Fuels!$F:$F,Tank.Other.Fuels!$B:$B,$B11,Tank.Other.Fuels!$D:$D,$S$8,Tank.Other.Fuels!$E:$E,W$9)</f>
        <v>0</v>
      </c>
      <c r="X11" s="213">
        <f>D11/1000*'Factors and Sources'!$C$6/1000</f>
        <v>0</v>
      </c>
      <c r="Y11" s="214">
        <f>E11/1000*'Factors and Sources'!$C$6/1000</f>
        <v>0</v>
      </c>
      <c r="Z11" s="214">
        <f>F11/1000*'Factors and Sources'!$C$6/1000</f>
        <v>0</v>
      </c>
      <c r="AA11" s="214">
        <f>G11/1000*'Factors and Sources'!$C$6/1000</f>
        <v>0</v>
      </c>
      <c r="AB11" s="214">
        <f>H11/1000*'Factors and Sources'!$C$6/1000</f>
        <v>0</v>
      </c>
      <c r="AC11" s="51">
        <f>I11/10*'Factors and Sources'!$C$7/1000</f>
        <v>0</v>
      </c>
      <c r="AD11" s="51">
        <f>J11/10*'Factors and Sources'!$C$7/1000</f>
        <v>0</v>
      </c>
      <c r="AE11" s="51">
        <f>K11/10*'Factors and Sources'!$C$7/1000</f>
        <v>0</v>
      </c>
      <c r="AF11" s="51">
        <f>L11/10*'Factors and Sources'!$C$7/1000</f>
        <v>0</v>
      </c>
      <c r="AG11" s="51">
        <f>M11/10*'Factors and Sources'!$C$7/1000</f>
        <v>0</v>
      </c>
      <c r="AH11" s="51">
        <f>N11*'Factors and Sources'!$C$10*0.0916/1000</f>
        <v>5.9427493215999991</v>
      </c>
      <c r="AI11" s="51">
        <f>O11*'Factors and Sources'!$C$10*0.0916/1000</f>
        <v>6.8102916391999999</v>
      </c>
      <c r="AJ11" s="51">
        <f>P11*'Factors and Sources'!$C$10*0.0916/1000</f>
        <v>0</v>
      </c>
      <c r="AK11" s="51">
        <f>Q11*'Factors and Sources'!$C$10*0.0916/1000</f>
        <v>0</v>
      </c>
      <c r="AL11" s="51">
        <f>R11*'Factors and Sources'!$C$10*0.0916/1000</f>
        <v>0</v>
      </c>
      <c r="AM11" s="52">
        <f>S11*'Factors and Sources'!$C$13/1000</f>
        <v>0</v>
      </c>
      <c r="AN11" s="52">
        <f>T11*'Factors and Sources'!$C$13/1000</f>
        <v>0</v>
      </c>
      <c r="AO11" s="52">
        <f>U11*'Factors and Sources'!$C$13/1000</f>
        <v>0</v>
      </c>
      <c r="AP11" s="52">
        <f>V11*'Factors and Sources'!$C$13/1000</f>
        <v>0</v>
      </c>
      <c r="AQ11" s="52">
        <f>W11*'Factors and Sources'!$C$13/1000</f>
        <v>0</v>
      </c>
      <c r="AR11" s="51">
        <f t="shared" ref="AR11:AR25" si="2">X11+AC11+AH11+AM11</f>
        <v>5.9427493215999991</v>
      </c>
      <c r="AS11" s="51">
        <f t="shared" ref="AS11:AS25" si="3">Y11+AD11+AI11+AN11</f>
        <v>6.8102916391999999</v>
      </c>
      <c r="AT11" s="51">
        <f t="shared" ref="AT11:AT25" si="4">Z11+AE11+AJ11+AO11</f>
        <v>0</v>
      </c>
      <c r="AU11" s="51">
        <f t="shared" ref="AU11:AU25" si="5">AA11+AF11+AK11+AP11</f>
        <v>0</v>
      </c>
      <c r="AV11" s="51">
        <f t="shared" ref="AV11:AV25" si="6">AB11+AG11+AL11+AQ11</f>
        <v>0</v>
      </c>
      <c r="AW11" s="215">
        <f t="shared" ref="AW11:AW25" si="7">IFERROR((AVERAGEIF(AR11:AV11,"&lt;&gt;0")),"")</f>
        <v>6.3765204804</v>
      </c>
      <c r="AX11" s="138">
        <f>SUMIFS('Central Hudson Data'!$N:$N,'Central Hudson Data'!$B:$B,$B11,'Central Hudson Data'!$O:$O,AX$9,'Central Hudson Data'!$H:$H,"E")</f>
        <v>0</v>
      </c>
      <c r="AY11" s="216">
        <f>SUMIFS('Central Hudson Data'!$N:$N,'Central Hudson Data'!$B:$B,$B11,'Central Hudson Data'!$O:$O,AY$9,'Central Hudson Data'!$H:$H,"E")</f>
        <v>0</v>
      </c>
      <c r="AZ11" s="216">
        <f>SUMIFS('Central Hudson Data'!$N:$N,'Central Hudson Data'!$B:$B,$B11,'Central Hudson Data'!$O:$O,AZ$9,'Central Hudson Data'!$H:$H,"E")</f>
        <v>0</v>
      </c>
      <c r="BA11" s="216">
        <f>SUMIFS('Central Hudson Data'!$N:$N,'Central Hudson Data'!$B:$B,$B11,'Central Hudson Data'!$O:$O,BA$9,'Central Hudson Data'!$H:$H,"E")</f>
        <v>0</v>
      </c>
      <c r="BB11" s="216">
        <f>SUMIFS('Central Hudson Data'!$N:$N,'Central Hudson Data'!$B:$B,$B11,'Central Hudson Data'!$O:$O,BB$9,'Central Hudson Data'!$H:$H,"E")</f>
        <v>0</v>
      </c>
      <c r="BC11" s="53">
        <f>SUMIFS('Central Hudson Data'!$N:$N,'Central Hudson Data'!$B:$B,$B11,'Central Hudson Data'!$O:$O,BC$9,'Central Hudson Data'!$H:$H,"G")</f>
        <v>0</v>
      </c>
      <c r="BD11" s="53">
        <f>SUMIFS('Central Hudson Data'!$N:$N,'Central Hudson Data'!$B:$B,$B11,'Central Hudson Data'!$O:$O,BD$9,'Central Hudson Data'!$H:$H,"G")</f>
        <v>0</v>
      </c>
      <c r="BE11" s="53">
        <f>SUMIFS('Central Hudson Data'!$N:$N,'Central Hudson Data'!$B:$B,$B11,'Central Hudson Data'!$O:$O,BE$9,'Central Hudson Data'!$H:$H,"G")</f>
        <v>0</v>
      </c>
      <c r="BF11" s="53">
        <f>SUMIFS('Central Hudson Data'!$N:$N,'Central Hudson Data'!$B:$B,$B11,'Central Hudson Data'!$O:$O,BF$9,'Central Hudson Data'!$H:$H,"G")</f>
        <v>0</v>
      </c>
      <c r="BG11" s="53">
        <f>SUMIFS('Central Hudson Data'!$N:$N,'Central Hudson Data'!$B:$B,$B11,'Central Hudson Data'!$O:$O,BG$9,'Central Hudson Data'!$H:$H,"G")</f>
        <v>0</v>
      </c>
      <c r="BH11" s="54">
        <f>SUMIFS(Tank.Other.Fuels!$G:$G,Tank.Other.Fuels!$B:$B,$B11,Tank.Other.Fuels!$D:$D,$BH$8,Tank.Other.Fuels!$E:$E,BH$9)</f>
        <v>919.75</v>
      </c>
      <c r="BI11" s="54">
        <f>SUMIFS(Tank.Other.Fuels!$G:$G,Tank.Other.Fuels!$B:$B,$B11,Tank.Other.Fuels!$D:$D,$BH$8,Tank.Other.Fuels!$E:$E,BI$9)</f>
        <v>2403.92</v>
      </c>
      <c r="BJ11" s="54">
        <f>SUMIFS(Tank.Other.Fuels!$G:$G,Tank.Other.Fuels!$B:$B,$B11,Tank.Other.Fuels!$D:$D,$BH$8,Tank.Other.Fuels!$E:$E,BJ$9)</f>
        <v>0</v>
      </c>
      <c r="BK11" s="54">
        <f>SUMIFS(Tank.Other.Fuels!$G:$G,Tank.Other.Fuels!$B:$B,$B11,Tank.Other.Fuels!$D:$D,$BH$8,Tank.Other.Fuels!$E:$E,BK$9)</f>
        <v>0</v>
      </c>
      <c r="BL11" s="54">
        <f>SUMIFS(Tank.Other.Fuels!$G:$G,Tank.Other.Fuels!$B:$B,$B11,Tank.Other.Fuels!$D:$D,$BH$8,Tank.Other.Fuels!$E:$E,BL$9)</f>
        <v>0</v>
      </c>
      <c r="BM11" s="54">
        <f>SUMIFS(Tank.Other.Fuels!$G:$G,Tank.Other.Fuels!$B:$B,$B11,Tank.Other.Fuels!$D:$D,$BM$8,Tank.Other.Fuels!$E:$E,BM$9)</f>
        <v>0</v>
      </c>
      <c r="BN11" s="54">
        <f>SUMIFS(Tank.Other.Fuels!$G:$G,Tank.Other.Fuels!$B:$B,$B11,Tank.Other.Fuels!$D:$D,$BM$8,Tank.Other.Fuels!$E:$E,BN$9)</f>
        <v>0</v>
      </c>
      <c r="BO11" s="54">
        <f>SUMIFS(Tank.Other.Fuels!$G:$G,Tank.Other.Fuels!$B:$B,$B11,Tank.Other.Fuels!$D:$D,$BM$8,Tank.Other.Fuels!$E:$E,BO$9)</f>
        <v>0</v>
      </c>
      <c r="BP11" s="54">
        <f>SUMIFS(Tank.Other.Fuels!$G:$G,Tank.Other.Fuels!$B:$B,$B11,Tank.Other.Fuels!$D:$D,$BM$8,Tank.Other.Fuels!$E:$E,BP$9)</f>
        <v>0</v>
      </c>
      <c r="BQ11" s="54">
        <f>SUMIFS(Tank.Other.Fuels!$G:$G,Tank.Other.Fuels!$B:$B,$B11,Tank.Other.Fuels!$D:$D,$BM$8,Tank.Other.Fuels!$E:$E,BQ$9)</f>
        <v>0</v>
      </c>
      <c r="BR11" s="55">
        <f t="shared" ref="BR11:BR19" si="8">AX11+BC11+BH11+BM11</f>
        <v>919.75</v>
      </c>
      <c r="BS11" s="55">
        <f t="shared" ref="BS11:BS19" si="9">AY11+BD11+BI11+BN11</f>
        <v>2403.92</v>
      </c>
      <c r="BT11" s="55">
        <f t="shared" ref="BT11:BT19" si="10">AZ11+BE11+BJ11+BO11</f>
        <v>0</v>
      </c>
      <c r="BU11" s="55">
        <f t="shared" ref="BU11:BU19" si="11">BA11+BF11+BK11+BP11</f>
        <v>0</v>
      </c>
      <c r="BV11" s="55">
        <f t="shared" ref="BV11:BV19" si="12">BB11+BG11+BL11+BQ11</f>
        <v>0</v>
      </c>
      <c r="BW11" s="77">
        <f t="shared" ref="BW11:BW25" si="13">IFERROR((AVERAGEIF(BR11:BV11,"&lt;&gt;0")),"")</f>
        <v>1661.835</v>
      </c>
    </row>
    <row r="12" spans="1:75" x14ac:dyDescent="0.25">
      <c r="B12" s="231" t="s">
        <v>207</v>
      </c>
      <c r="C12" s="49" t="str">
        <f>VLOOKUP(B12,'Facility Master List'!$A$6:$D$89,3,FALSE)</f>
        <v>Administration Facilities</v>
      </c>
      <c r="D12" s="148">
        <f>SUMIFS('Central Hudson Data'!$I:$I,'Central Hudson Data'!$B:$B,$B12,'Central Hudson Data'!$O:$O,D$9,'Central Hudson Data'!$H:$H,"E")</f>
        <v>140922</v>
      </c>
      <c r="E12" s="56">
        <f>SUMIFS('Central Hudson Data'!$I:$I,'Central Hudson Data'!$B:$B,$B12,'Central Hudson Data'!$O:$O,E$9,'Central Hudson Data'!$H:$H,"E")</f>
        <v>144993</v>
      </c>
      <c r="F12" s="210">
        <f>SUMIFS('Central Hudson Data'!$I:$I,'Central Hudson Data'!$B:$B,$B12,'Central Hudson Data'!$O:$O,F$9,'Central Hudson Data'!$H:$H,"E")</f>
        <v>0</v>
      </c>
      <c r="G12" s="210">
        <f>SUMIFS('Central Hudson Data'!$I:$I,'Central Hudson Data'!$B:$B,$B12,'Central Hudson Data'!$O:$O,G$9,'Central Hudson Data'!$H:$H,"E")</f>
        <v>0</v>
      </c>
      <c r="H12" s="211">
        <f>SUMIFS('Central Hudson Data'!$I:$I,'Central Hudson Data'!$B:$B,$B12,'Central Hudson Data'!$O:$O,H$9,'Central Hudson Data'!$H:$H,"E")</f>
        <v>0</v>
      </c>
      <c r="I12" s="50">
        <f>SUMIFS('Central Hudson Data'!$I:$I,'Central Hudson Data'!$B:$B,$B12,'Central Hudson Data'!$O:$O,I$9,'Central Hudson Data'!$H:$H,"G")</f>
        <v>3265</v>
      </c>
      <c r="J12" s="50">
        <f>SUMIFS('Central Hudson Data'!$I:$I,'Central Hudson Data'!$B:$B,$B12,'Central Hudson Data'!$O:$O,J$9,'Central Hudson Data'!$H:$H,"G")</f>
        <v>5095</v>
      </c>
      <c r="K12" s="50">
        <f>SUMIFS('Central Hudson Data'!$I:$I,'Central Hudson Data'!$B:$B,$B12,'Central Hudson Data'!$O:$O,K$9,'Central Hudson Data'!$H:$H,"G")</f>
        <v>0</v>
      </c>
      <c r="L12" s="50">
        <f>SUMIFS('Central Hudson Data'!$I:$I,'Central Hudson Data'!$B:$B,$B12,'Central Hudson Data'!$O:$O,L$9,'Central Hudson Data'!$H:$H,"G")</f>
        <v>0</v>
      </c>
      <c r="M12" s="50">
        <f>SUMIFS('Central Hudson Data'!$I:$I,'Central Hudson Data'!$B:$B,$B12,'Central Hudson Data'!$O:$O,M$9,'Central Hudson Data'!$H:$H,"G")</f>
        <v>0</v>
      </c>
      <c r="N12" s="50">
        <f>SUMIFS(Tank.Other.Fuels!$F:$F,Tank.Other.Fuels!$B:$B,$B12,Tank.Other.Fuels!$D:$D,$N$8,Tank.Other.Fuels!$E:$E,N$9)</f>
        <v>1187</v>
      </c>
      <c r="O12" s="50">
        <f>SUMIFS(Tank.Other.Fuels!$F:$F,Tank.Other.Fuels!$B:$B,$B12,Tank.Other.Fuels!$D:$D,$N$8,Tank.Other.Fuels!$E:$E,O$9)</f>
        <v>0</v>
      </c>
      <c r="P12" s="50">
        <f>SUMIFS(Tank.Other.Fuels!$F:$F,Tank.Other.Fuels!$B:$B,$B12,Tank.Other.Fuels!$D:$D,$N$8,Tank.Other.Fuels!$E:$E,P$9)</f>
        <v>0</v>
      </c>
      <c r="Q12" s="50">
        <f>SUMIFS(Tank.Other.Fuels!$F:$F,Tank.Other.Fuels!$B:$B,$B12,Tank.Other.Fuels!$D:$D,$N$8,Tank.Other.Fuels!$E:$E,Q$9)</f>
        <v>0</v>
      </c>
      <c r="R12" s="50">
        <f>SUMIFS(Tank.Other.Fuels!$F:$F,Tank.Other.Fuels!$B:$B,$B12,Tank.Other.Fuels!$D:$D,$N$8,Tank.Other.Fuels!$E:$E,R$9)</f>
        <v>0</v>
      </c>
      <c r="S12" s="50">
        <f>SUMIFS(Tank.Other.Fuels!$F:$F,Tank.Other.Fuels!$B:$B,$B12,Tank.Other.Fuels!$D:$D,$S$8,Tank.Other.Fuels!$E:$E,S$9)</f>
        <v>1679</v>
      </c>
      <c r="T12" s="50">
        <f>SUMIFS(Tank.Other.Fuels!$F:$F,Tank.Other.Fuels!$B:$B,$B12,Tank.Other.Fuels!$D:$D,$S$8,Tank.Other.Fuels!$E:$E,T$9)</f>
        <v>220.8</v>
      </c>
      <c r="U12" s="50">
        <f>SUMIFS(Tank.Other.Fuels!$F:$F,Tank.Other.Fuels!$B:$B,$B12,Tank.Other.Fuels!$D:$D,$S$8,Tank.Other.Fuels!$E:$E,U$9)</f>
        <v>0</v>
      </c>
      <c r="V12" s="50">
        <f>SUMIFS(Tank.Other.Fuels!$F:$F,Tank.Other.Fuels!$B:$B,$B12,Tank.Other.Fuels!$D:$D,$S$8,Tank.Other.Fuels!$E:$E,V$9)</f>
        <v>0</v>
      </c>
      <c r="W12" s="50">
        <f>SUMIFS(Tank.Other.Fuels!$F:$F,Tank.Other.Fuels!$B:$B,$B12,Tank.Other.Fuels!$D:$D,$S$8,Tank.Other.Fuels!$E:$E,W$9)</f>
        <v>0</v>
      </c>
      <c r="X12" s="213">
        <f>D12/1000*'Factors and Sources'!$C$6/1000</f>
        <v>18.917087435999999</v>
      </c>
      <c r="Y12" s="214">
        <f>E12/1000*'Factors and Sources'!$C$6/1000</f>
        <v>19.463570334</v>
      </c>
      <c r="Z12" s="214">
        <f>F12/1000*'Factors and Sources'!$C$6/1000</f>
        <v>0</v>
      </c>
      <c r="AA12" s="214">
        <f>G12/1000*'Factors and Sources'!$C$6/1000</f>
        <v>0</v>
      </c>
      <c r="AB12" s="214">
        <f>H12/1000*'Factors and Sources'!$C$6/1000</f>
        <v>0</v>
      </c>
      <c r="AC12" s="51">
        <f>I12/10*'Factors and Sources'!$C$7/1000</f>
        <v>17.311030000000002</v>
      </c>
      <c r="AD12" s="51">
        <f>J12/10*'Factors and Sources'!$C$7/1000</f>
        <v>27.013690000000004</v>
      </c>
      <c r="AE12" s="51">
        <f>K12/10*'Factors and Sources'!$C$7/1000</f>
        <v>0</v>
      </c>
      <c r="AF12" s="51">
        <f>L12/10*'Factors and Sources'!$C$7/1000</f>
        <v>0</v>
      </c>
      <c r="AG12" s="51">
        <f>M12/10*'Factors and Sources'!$C$7/1000</f>
        <v>0</v>
      </c>
      <c r="AH12" s="51">
        <f>N12*'Factors and Sources'!$C$10*0.0916/1000</f>
        <v>6.6824966320000003</v>
      </c>
      <c r="AI12" s="51">
        <f>O12*'Factors and Sources'!$C$10*0.0916/1000</f>
        <v>0</v>
      </c>
      <c r="AJ12" s="51">
        <f>P12*'Factors and Sources'!$C$10*0.0916/1000</f>
        <v>0</v>
      </c>
      <c r="AK12" s="51">
        <f>Q12*'Factors and Sources'!$C$10*0.0916/1000</f>
        <v>0</v>
      </c>
      <c r="AL12" s="51">
        <f>R12*'Factors and Sources'!$C$10*0.0916/1000</f>
        <v>0</v>
      </c>
      <c r="AM12" s="52">
        <f>S12*'Factors and Sources'!$C$13/1000</f>
        <v>17.125799999999998</v>
      </c>
      <c r="AN12" s="52">
        <f>T12*'Factors and Sources'!$C$13/1000</f>
        <v>2.2521599999999999</v>
      </c>
      <c r="AO12" s="52">
        <f>U12*'Factors and Sources'!$C$13/1000</f>
        <v>0</v>
      </c>
      <c r="AP12" s="52">
        <f>V12*'Factors and Sources'!$C$13/1000</f>
        <v>0</v>
      </c>
      <c r="AQ12" s="52">
        <f>W12*'Factors and Sources'!$C$13/1000</f>
        <v>0</v>
      </c>
      <c r="AR12" s="51">
        <f t="shared" si="2"/>
        <v>60.036414068000006</v>
      </c>
      <c r="AS12" s="51">
        <f t="shared" si="3"/>
        <v>48.729420334000011</v>
      </c>
      <c r="AT12" s="51">
        <f t="shared" si="4"/>
        <v>0</v>
      </c>
      <c r="AU12" s="51">
        <f t="shared" si="5"/>
        <v>0</v>
      </c>
      <c r="AV12" s="51">
        <f t="shared" si="6"/>
        <v>0</v>
      </c>
      <c r="AW12" s="215">
        <f t="shared" si="7"/>
        <v>54.382917201000012</v>
      </c>
      <c r="AX12" s="138">
        <f>SUMIFS('Central Hudson Data'!$N:$N,'Central Hudson Data'!$B:$B,$B12,'Central Hudson Data'!$O:$O,AX$9,'Central Hudson Data'!$H:$H,"E")</f>
        <v>29283.50999999998</v>
      </c>
      <c r="AY12" s="216">
        <f>SUMIFS('Central Hudson Data'!$N:$N,'Central Hudson Data'!$B:$B,$B12,'Central Hudson Data'!$O:$O,AY$9,'Central Hudson Data'!$H:$H,"E")</f>
        <v>32991.35</v>
      </c>
      <c r="AZ12" s="216">
        <f>SUMIFS('Central Hudson Data'!$N:$N,'Central Hudson Data'!$B:$B,$B12,'Central Hudson Data'!$O:$O,AZ$9,'Central Hudson Data'!$H:$H,"E")</f>
        <v>0</v>
      </c>
      <c r="BA12" s="216">
        <f>SUMIFS('Central Hudson Data'!$N:$N,'Central Hudson Data'!$B:$B,$B12,'Central Hudson Data'!$O:$O,BA$9,'Central Hudson Data'!$H:$H,"E")</f>
        <v>0</v>
      </c>
      <c r="BB12" s="216">
        <f>SUMIFS('Central Hudson Data'!$N:$N,'Central Hudson Data'!$B:$B,$B12,'Central Hudson Data'!$O:$O,BB$9,'Central Hudson Data'!$H:$H,"E")</f>
        <v>0</v>
      </c>
      <c r="BC12" s="53">
        <f>SUMIFS('Central Hudson Data'!$N:$N,'Central Hudson Data'!$B:$B,$B12,'Central Hudson Data'!$O:$O,BC$9,'Central Hudson Data'!$H:$H,"G")</f>
        <v>6145.8200000000033</v>
      </c>
      <c r="BD12" s="53">
        <f>SUMIFS('Central Hudson Data'!$N:$N,'Central Hudson Data'!$B:$B,$B12,'Central Hudson Data'!$O:$O,BD$9,'Central Hudson Data'!$H:$H,"G")</f>
        <v>8367.5700000000015</v>
      </c>
      <c r="BE12" s="53">
        <f>SUMIFS('Central Hudson Data'!$N:$N,'Central Hudson Data'!$B:$B,$B12,'Central Hudson Data'!$O:$O,BE$9,'Central Hudson Data'!$H:$H,"G")</f>
        <v>0</v>
      </c>
      <c r="BF12" s="53">
        <f>SUMIFS('Central Hudson Data'!$N:$N,'Central Hudson Data'!$B:$B,$B12,'Central Hudson Data'!$O:$O,BF$9,'Central Hudson Data'!$H:$H,"G")</f>
        <v>0</v>
      </c>
      <c r="BG12" s="53">
        <f>SUMIFS('Central Hudson Data'!$N:$N,'Central Hudson Data'!$B:$B,$B12,'Central Hudson Data'!$O:$O,BG$9,'Central Hudson Data'!$H:$H,"G")</f>
        <v>0</v>
      </c>
      <c r="BH12" s="54">
        <f>SUMIFS(Tank.Other.Fuels!$G:$G,Tank.Other.Fuels!$B:$B,$B12,Tank.Other.Fuels!$D:$D,$BH$8,Tank.Other.Fuels!$E:$E,BH$9)</f>
        <v>1543.42</v>
      </c>
      <c r="BI12" s="54">
        <f>SUMIFS(Tank.Other.Fuels!$G:$G,Tank.Other.Fuels!$B:$B,$B12,Tank.Other.Fuels!$D:$D,$BH$8,Tank.Other.Fuels!$E:$E,BI$9)</f>
        <v>0</v>
      </c>
      <c r="BJ12" s="54">
        <f>SUMIFS(Tank.Other.Fuels!$G:$G,Tank.Other.Fuels!$B:$B,$B12,Tank.Other.Fuels!$D:$D,$BH$8,Tank.Other.Fuels!$E:$E,BJ$9)</f>
        <v>0</v>
      </c>
      <c r="BK12" s="54">
        <f>SUMIFS(Tank.Other.Fuels!$G:$G,Tank.Other.Fuels!$B:$B,$B12,Tank.Other.Fuels!$D:$D,$BH$8,Tank.Other.Fuels!$E:$E,BK$9)</f>
        <v>0</v>
      </c>
      <c r="BL12" s="54">
        <f>SUMIFS(Tank.Other.Fuels!$G:$G,Tank.Other.Fuels!$B:$B,$B12,Tank.Other.Fuels!$D:$D,$BH$8,Tank.Other.Fuels!$E:$E,BL$9)</f>
        <v>0</v>
      </c>
      <c r="BM12" s="54">
        <f>SUMIFS(Tank.Other.Fuels!$G:$G,Tank.Other.Fuels!$B:$B,$B12,Tank.Other.Fuels!$D:$D,$BM$8,Tank.Other.Fuels!$E:$E,BM$9)</f>
        <v>3582.26</v>
      </c>
      <c r="BN12" s="54">
        <f>SUMIFS(Tank.Other.Fuels!$G:$G,Tank.Other.Fuels!$B:$B,$B12,Tank.Other.Fuels!$D:$D,$BM$8,Tank.Other.Fuels!$E:$E,BN$9)</f>
        <v>413.51</v>
      </c>
      <c r="BO12" s="54">
        <f>SUMIFS(Tank.Other.Fuels!$G:$G,Tank.Other.Fuels!$B:$B,$B12,Tank.Other.Fuels!$D:$D,$BM$8,Tank.Other.Fuels!$E:$E,BO$9)</f>
        <v>0</v>
      </c>
      <c r="BP12" s="54">
        <f>SUMIFS(Tank.Other.Fuels!$G:$G,Tank.Other.Fuels!$B:$B,$B12,Tank.Other.Fuels!$D:$D,$BM$8,Tank.Other.Fuels!$E:$E,BP$9)</f>
        <v>0</v>
      </c>
      <c r="BQ12" s="54">
        <f>SUMIFS(Tank.Other.Fuels!$G:$G,Tank.Other.Fuels!$B:$B,$B12,Tank.Other.Fuels!$D:$D,$BM$8,Tank.Other.Fuels!$E:$E,BQ$9)</f>
        <v>0</v>
      </c>
      <c r="BR12" s="55">
        <f t="shared" si="8"/>
        <v>40555.009999999987</v>
      </c>
      <c r="BS12" s="55">
        <f t="shared" si="9"/>
        <v>41772.43</v>
      </c>
      <c r="BT12" s="55">
        <f t="shared" si="10"/>
        <v>0</v>
      </c>
      <c r="BU12" s="55">
        <f t="shared" si="11"/>
        <v>0</v>
      </c>
      <c r="BV12" s="55">
        <f t="shared" si="12"/>
        <v>0</v>
      </c>
      <c r="BW12" s="77">
        <f t="shared" si="13"/>
        <v>41163.719999999994</v>
      </c>
    </row>
    <row r="13" spans="1:75" x14ac:dyDescent="0.25">
      <c r="B13" s="231" t="s">
        <v>213</v>
      </c>
      <c r="C13" s="49" t="str">
        <f>VLOOKUP(B13,'Facility Master List'!$A$6:$D$89,3,FALSE)</f>
        <v>Streetlights and traffic signals</v>
      </c>
      <c r="D13" s="148">
        <f>SUMIFS('Central Hudson Data'!$I:$I,'Central Hudson Data'!$B:$B,$B13,'Central Hudson Data'!$O:$O,D$9,'Central Hudson Data'!$H:$H,"E")</f>
        <v>330322</v>
      </c>
      <c r="E13" s="56">
        <f>SUMIFS('Central Hudson Data'!$I:$I,'Central Hudson Data'!$B:$B,$B13,'Central Hudson Data'!$O:$O,E$9,'Central Hudson Data'!$H:$H,"E")</f>
        <v>321419</v>
      </c>
      <c r="F13" s="210">
        <f>SUMIFS('Central Hudson Data'!$I:$I,'Central Hudson Data'!$B:$B,$B13,'Central Hudson Data'!$O:$O,F$9,'Central Hudson Data'!$H:$H,"E")</f>
        <v>0</v>
      </c>
      <c r="G13" s="210">
        <f>SUMIFS('Central Hudson Data'!$I:$I,'Central Hudson Data'!$B:$B,$B13,'Central Hudson Data'!$O:$O,G$9,'Central Hudson Data'!$H:$H,"E")</f>
        <v>0</v>
      </c>
      <c r="H13" s="211">
        <f>SUMIFS('Central Hudson Data'!$I:$I,'Central Hudson Data'!$B:$B,$B13,'Central Hudson Data'!$O:$O,H$9,'Central Hudson Data'!$H:$H,"E")</f>
        <v>0</v>
      </c>
      <c r="I13" s="50">
        <f>SUMIFS('Central Hudson Data'!$I:$I,'Central Hudson Data'!$B:$B,$B13,'Central Hudson Data'!$O:$O,I$9,'Central Hudson Data'!$H:$H,"G")</f>
        <v>0</v>
      </c>
      <c r="J13" s="50">
        <f>SUMIFS('Central Hudson Data'!$I:$I,'Central Hudson Data'!$B:$B,$B13,'Central Hudson Data'!$O:$O,J$9,'Central Hudson Data'!$H:$H,"G")</f>
        <v>0</v>
      </c>
      <c r="K13" s="50">
        <f>SUMIFS('Central Hudson Data'!$I:$I,'Central Hudson Data'!$B:$B,$B13,'Central Hudson Data'!$O:$O,K$9,'Central Hudson Data'!$H:$H,"G")</f>
        <v>0</v>
      </c>
      <c r="L13" s="50">
        <f>SUMIFS('Central Hudson Data'!$I:$I,'Central Hudson Data'!$B:$B,$B13,'Central Hudson Data'!$O:$O,L$9,'Central Hudson Data'!$H:$H,"G")</f>
        <v>0</v>
      </c>
      <c r="M13" s="50">
        <f>SUMIFS('Central Hudson Data'!$I:$I,'Central Hudson Data'!$B:$B,$B13,'Central Hudson Data'!$O:$O,M$9,'Central Hudson Data'!$H:$H,"G")</f>
        <v>0</v>
      </c>
      <c r="N13" s="50">
        <f>SUMIFS(Tank.Other.Fuels!$F:$F,Tank.Other.Fuels!$B:$B,$B13,Tank.Other.Fuels!$D:$D,$N$8,Tank.Other.Fuels!$E:$E,N$9)</f>
        <v>0</v>
      </c>
      <c r="O13" s="50">
        <f>SUMIFS(Tank.Other.Fuels!$F:$F,Tank.Other.Fuels!$B:$B,$B13,Tank.Other.Fuels!$D:$D,$N$8,Tank.Other.Fuels!$E:$E,O$9)</f>
        <v>0</v>
      </c>
      <c r="P13" s="50">
        <f>SUMIFS(Tank.Other.Fuels!$F:$F,Tank.Other.Fuels!$B:$B,$B13,Tank.Other.Fuels!$D:$D,$N$8,Tank.Other.Fuels!$E:$E,P$9)</f>
        <v>0</v>
      </c>
      <c r="Q13" s="50">
        <f>SUMIFS(Tank.Other.Fuels!$F:$F,Tank.Other.Fuels!$B:$B,$B13,Tank.Other.Fuels!$D:$D,$N$8,Tank.Other.Fuels!$E:$E,Q$9)</f>
        <v>0</v>
      </c>
      <c r="R13" s="50">
        <f>SUMIFS(Tank.Other.Fuels!$F:$F,Tank.Other.Fuels!$B:$B,$B13,Tank.Other.Fuels!$D:$D,$N$8,Tank.Other.Fuels!$E:$E,R$9)</f>
        <v>0</v>
      </c>
      <c r="S13" s="50">
        <f>SUMIFS(Tank.Other.Fuels!$F:$F,Tank.Other.Fuels!$B:$B,$B13,Tank.Other.Fuels!$D:$D,$S$8,Tank.Other.Fuels!$E:$E,S$9)</f>
        <v>0</v>
      </c>
      <c r="T13" s="50">
        <f>SUMIFS(Tank.Other.Fuels!$F:$F,Tank.Other.Fuels!$B:$B,$B13,Tank.Other.Fuels!$D:$D,$S$8,Tank.Other.Fuels!$E:$E,T$9)</f>
        <v>0</v>
      </c>
      <c r="U13" s="50">
        <f>SUMIFS(Tank.Other.Fuels!$F:$F,Tank.Other.Fuels!$B:$B,$B13,Tank.Other.Fuels!$D:$D,$S$8,Tank.Other.Fuels!$E:$E,U$9)</f>
        <v>0</v>
      </c>
      <c r="V13" s="50">
        <f>SUMIFS(Tank.Other.Fuels!$F:$F,Tank.Other.Fuels!$B:$B,$B13,Tank.Other.Fuels!$D:$D,$S$8,Tank.Other.Fuels!$E:$E,V$9)</f>
        <v>0</v>
      </c>
      <c r="W13" s="50">
        <f>SUMIFS(Tank.Other.Fuels!$F:$F,Tank.Other.Fuels!$B:$B,$B13,Tank.Other.Fuels!$D:$D,$S$8,Tank.Other.Fuels!$E:$E,W$9)</f>
        <v>0</v>
      </c>
      <c r="X13" s="213">
        <f>D13/1000*'Factors and Sources'!$C$6/1000</f>
        <v>44.341764636000001</v>
      </c>
      <c r="Y13" s="214">
        <f>E13/1000*'Factors and Sources'!$C$6/1000</f>
        <v>43.146643722</v>
      </c>
      <c r="Z13" s="214">
        <f>F13/1000*'Factors and Sources'!$C$6/1000</f>
        <v>0</v>
      </c>
      <c r="AA13" s="214">
        <f>G13/1000*'Factors and Sources'!$C$6/1000</f>
        <v>0</v>
      </c>
      <c r="AB13" s="214">
        <f>H13/1000*'Factors and Sources'!$C$6/1000</f>
        <v>0</v>
      </c>
      <c r="AC13" s="51">
        <f>I13/10*'Factors and Sources'!$C$7/1000</f>
        <v>0</v>
      </c>
      <c r="AD13" s="51">
        <f>J13/10*'Factors and Sources'!$C$7/1000</f>
        <v>0</v>
      </c>
      <c r="AE13" s="51">
        <f>K13/10*'Factors and Sources'!$C$7/1000</f>
        <v>0</v>
      </c>
      <c r="AF13" s="51">
        <f>L13/10*'Factors and Sources'!$C$7/1000</f>
        <v>0</v>
      </c>
      <c r="AG13" s="51">
        <f>M13/10*'Factors and Sources'!$C$7/1000</f>
        <v>0</v>
      </c>
      <c r="AH13" s="51">
        <f>N13*'Factors and Sources'!$C$10*0.0916/1000</f>
        <v>0</v>
      </c>
      <c r="AI13" s="51">
        <f>O13*'Factors and Sources'!$C$10*0.0916/1000</f>
        <v>0</v>
      </c>
      <c r="AJ13" s="51">
        <f>P13*'Factors and Sources'!$C$10*0.0916/1000</f>
        <v>0</v>
      </c>
      <c r="AK13" s="51">
        <f>Q13*'Factors and Sources'!$C$10*0.0916/1000</f>
        <v>0</v>
      </c>
      <c r="AL13" s="51">
        <f>R13*'Factors and Sources'!$C$10*0.0916/1000</f>
        <v>0</v>
      </c>
      <c r="AM13" s="52">
        <f>S13*'Factors and Sources'!$C$13/1000</f>
        <v>0</v>
      </c>
      <c r="AN13" s="52">
        <f>T13*'Factors and Sources'!$C$13/1000</f>
        <v>0</v>
      </c>
      <c r="AO13" s="52">
        <f>U13*'Factors and Sources'!$C$13/1000</f>
        <v>0</v>
      </c>
      <c r="AP13" s="52">
        <f>V13*'Factors and Sources'!$C$13/1000</f>
        <v>0</v>
      </c>
      <c r="AQ13" s="52">
        <f>W13*'Factors and Sources'!$C$13/1000</f>
        <v>0</v>
      </c>
      <c r="AR13" s="51">
        <f t="shared" si="2"/>
        <v>44.341764636000001</v>
      </c>
      <c r="AS13" s="51">
        <f t="shared" si="3"/>
        <v>43.146643722</v>
      </c>
      <c r="AT13" s="51">
        <f t="shared" si="4"/>
        <v>0</v>
      </c>
      <c r="AU13" s="51">
        <f t="shared" si="5"/>
        <v>0</v>
      </c>
      <c r="AV13" s="51">
        <f t="shared" si="6"/>
        <v>0</v>
      </c>
      <c r="AW13" s="215">
        <f t="shared" si="7"/>
        <v>43.744204179</v>
      </c>
      <c r="AX13" s="138">
        <f>SUMIFS('Central Hudson Data'!$N:$N,'Central Hudson Data'!$B:$B,$B13,'Central Hudson Data'!$O:$O,AX$9,'Central Hudson Data'!$H:$H,"E")</f>
        <v>102559.87999999999</v>
      </c>
      <c r="AY13" s="216">
        <f>SUMIFS('Central Hudson Data'!$N:$N,'Central Hudson Data'!$B:$B,$B13,'Central Hudson Data'!$O:$O,AY$9,'Central Hudson Data'!$H:$H,"E")</f>
        <v>106564.74000000005</v>
      </c>
      <c r="AZ13" s="216">
        <f>SUMIFS('Central Hudson Data'!$N:$N,'Central Hudson Data'!$B:$B,$B13,'Central Hudson Data'!$O:$O,AZ$9,'Central Hudson Data'!$H:$H,"E")</f>
        <v>0</v>
      </c>
      <c r="BA13" s="216">
        <f>SUMIFS('Central Hudson Data'!$N:$N,'Central Hudson Data'!$B:$B,$B13,'Central Hudson Data'!$O:$O,BA$9,'Central Hudson Data'!$H:$H,"E")</f>
        <v>0</v>
      </c>
      <c r="BB13" s="216">
        <f>SUMIFS('Central Hudson Data'!$N:$N,'Central Hudson Data'!$B:$B,$B13,'Central Hudson Data'!$O:$O,BB$9,'Central Hudson Data'!$H:$H,"E")</f>
        <v>0</v>
      </c>
      <c r="BC13" s="53">
        <f>SUMIFS('Central Hudson Data'!$N:$N,'Central Hudson Data'!$B:$B,$B13,'Central Hudson Data'!$O:$O,BC$9,'Central Hudson Data'!$H:$H,"G")</f>
        <v>0</v>
      </c>
      <c r="BD13" s="53">
        <f>SUMIFS('Central Hudson Data'!$N:$N,'Central Hudson Data'!$B:$B,$B13,'Central Hudson Data'!$O:$O,BD$9,'Central Hudson Data'!$H:$H,"G")</f>
        <v>0</v>
      </c>
      <c r="BE13" s="53">
        <f>SUMIFS('Central Hudson Data'!$N:$N,'Central Hudson Data'!$B:$B,$B13,'Central Hudson Data'!$O:$O,BE$9,'Central Hudson Data'!$H:$H,"G")</f>
        <v>0</v>
      </c>
      <c r="BF13" s="53">
        <f>SUMIFS('Central Hudson Data'!$N:$N,'Central Hudson Data'!$B:$B,$B13,'Central Hudson Data'!$O:$O,BF$9,'Central Hudson Data'!$H:$H,"G")</f>
        <v>0</v>
      </c>
      <c r="BG13" s="53">
        <f>SUMIFS('Central Hudson Data'!$N:$N,'Central Hudson Data'!$B:$B,$B13,'Central Hudson Data'!$O:$O,BG$9,'Central Hudson Data'!$H:$H,"G")</f>
        <v>0</v>
      </c>
      <c r="BH13" s="54">
        <f>SUMIFS(Tank.Other.Fuels!$G:$G,Tank.Other.Fuels!$B:$B,$B13,Tank.Other.Fuels!$D:$D,$BH$8,Tank.Other.Fuels!$E:$E,BH$9)</f>
        <v>0</v>
      </c>
      <c r="BI13" s="54">
        <f>SUMIFS(Tank.Other.Fuels!$G:$G,Tank.Other.Fuels!$B:$B,$B13,Tank.Other.Fuels!$D:$D,$BH$8,Tank.Other.Fuels!$E:$E,BI$9)</f>
        <v>0</v>
      </c>
      <c r="BJ13" s="54">
        <f>SUMIFS(Tank.Other.Fuels!$G:$G,Tank.Other.Fuels!$B:$B,$B13,Tank.Other.Fuels!$D:$D,$BH$8,Tank.Other.Fuels!$E:$E,BJ$9)</f>
        <v>0</v>
      </c>
      <c r="BK13" s="54">
        <f>SUMIFS(Tank.Other.Fuels!$G:$G,Tank.Other.Fuels!$B:$B,$B13,Tank.Other.Fuels!$D:$D,$BH$8,Tank.Other.Fuels!$E:$E,BK$9)</f>
        <v>0</v>
      </c>
      <c r="BL13" s="54">
        <f>SUMIFS(Tank.Other.Fuels!$G:$G,Tank.Other.Fuels!$B:$B,$B13,Tank.Other.Fuels!$D:$D,$BH$8,Tank.Other.Fuels!$E:$E,BL$9)</f>
        <v>0</v>
      </c>
      <c r="BM13" s="54">
        <f>SUMIFS(Tank.Other.Fuels!$G:$G,Tank.Other.Fuels!$B:$B,$B13,Tank.Other.Fuels!$D:$D,$BM$8,Tank.Other.Fuels!$E:$E,BM$9)</f>
        <v>0</v>
      </c>
      <c r="BN13" s="54">
        <f>SUMIFS(Tank.Other.Fuels!$G:$G,Tank.Other.Fuels!$B:$B,$B13,Tank.Other.Fuels!$D:$D,$BM$8,Tank.Other.Fuels!$E:$E,BN$9)</f>
        <v>0</v>
      </c>
      <c r="BO13" s="54">
        <f>SUMIFS(Tank.Other.Fuels!$G:$G,Tank.Other.Fuels!$B:$B,$B13,Tank.Other.Fuels!$D:$D,$BM$8,Tank.Other.Fuels!$E:$E,BO$9)</f>
        <v>0</v>
      </c>
      <c r="BP13" s="54">
        <f>SUMIFS(Tank.Other.Fuels!$G:$G,Tank.Other.Fuels!$B:$B,$B13,Tank.Other.Fuels!$D:$D,$BM$8,Tank.Other.Fuels!$E:$E,BP$9)</f>
        <v>0</v>
      </c>
      <c r="BQ13" s="54">
        <f>SUMIFS(Tank.Other.Fuels!$G:$G,Tank.Other.Fuels!$B:$B,$B13,Tank.Other.Fuels!$D:$D,$BM$8,Tank.Other.Fuels!$E:$E,BQ$9)</f>
        <v>0</v>
      </c>
      <c r="BR13" s="55">
        <f t="shared" si="8"/>
        <v>102559.87999999999</v>
      </c>
      <c r="BS13" s="55">
        <f t="shared" si="9"/>
        <v>106564.74000000005</v>
      </c>
      <c r="BT13" s="55">
        <f t="shared" si="10"/>
        <v>0</v>
      </c>
      <c r="BU13" s="55">
        <f t="shared" si="11"/>
        <v>0</v>
      </c>
      <c r="BV13" s="55">
        <f t="shared" si="12"/>
        <v>0</v>
      </c>
      <c r="BW13" s="77">
        <f t="shared" si="13"/>
        <v>104562.31000000003</v>
      </c>
    </row>
    <row r="14" spans="1:75" x14ac:dyDescent="0.25">
      <c r="B14" s="229" t="s">
        <v>217</v>
      </c>
      <c r="C14" s="49" t="str">
        <f>VLOOKUP(B14,'Facility Master List'!$A$6:$D$89,3,FALSE)</f>
        <v>Water delivery facilities</v>
      </c>
      <c r="D14" s="148">
        <f>SUMIFS('Central Hudson Data'!$I:$I,'Central Hudson Data'!$B:$B,$B14,'Central Hudson Data'!$O:$O,D$9,'Central Hudson Data'!$H:$H,"E")</f>
        <v>21074</v>
      </c>
      <c r="E14" s="56">
        <f>SUMIFS('Central Hudson Data'!$I:$I,'Central Hudson Data'!$B:$B,$B14,'Central Hudson Data'!$O:$O,E$9,'Central Hudson Data'!$H:$H,"E")</f>
        <v>25672</v>
      </c>
      <c r="F14" s="210">
        <f>SUMIFS('Central Hudson Data'!$I:$I,'Central Hudson Data'!$B:$B,$B14,'Central Hudson Data'!$O:$O,F$9,'Central Hudson Data'!$H:$H,"E")</f>
        <v>0</v>
      </c>
      <c r="G14" s="210">
        <f>SUMIFS('Central Hudson Data'!$I:$I,'Central Hudson Data'!$B:$B,$B14,'Central Hudson Data'!$O:$O,G$9,'Central Hudson Data'!$H:$H,"E")</f>
        <v>0</v>
      </c>
      <c r="H14" s="211">
        <f>SUMIFS('Central Hudson Data'!$I:$I,'Central Hudson Data'!$B:$B,$B14,'Central Hudson Data'!$O:$O,H$9,'Central Hudson Data'!$H:$H,"E")</f>
        <v>0</v>
      </c>
      <c r="I14" s="50">
        <f>SUMIFS('Central Hudson Data'!$I:$I,'Central Hudson Data'!$B:$B,$B14,'Central Hudson Data'!$O:$O,I$9,'Central Hudson Data'!$H:$H,"G")</f>
        <v>0</v>
      </c>
      <c r="J14" s="50">
        <f>SUMIFS('Central Hudson Data'!$I:$I,'Central Hudson Data'!$B:$B,$B14,'Central Hudson Data'!$O:$O,J$9,'Central Hudson Data'!$H:$H,"G")</f>
        <v>0</v>
      </c>
      <c r="K14" s="50">
        <f>SUMIFS('Central Hudson Data'!$I:$I,'Central Hudson Data'!$B:$B,$B14,'Central Hudson Data'!$O:$O,K$9,'Central Hudson Data'!$H:$H,"G")</f>
        <v>0</v>
      </c>
      <c r="L14" s="50">
        <f>SUMIFS('Central Hudson Data'!$I:$I,'Central Hudson Data'!$B:$B,$B14,'Central Hudson Data'!$O:$O,L$9,'Central Hudson Data'!$H:$H,"G")</f>
        <v>0</v>
      </c>
      <c r="M14" s="50">
        <f>SUMIFS('Central Hudson Data'!$I:$I,'Central Hudson Data'!$B:$B,$B14,'Central Hudson Data'!$O:$O,M$9,'Central Hudson Data'!$H:$H,"G")</f>
        <v>0</v>
      </c>
      <c r="N14" s="50">
        <f>SUMIFS(Tank.Other.Fuels!$F:$F,Tank.Other.Fuels!$B:$B,$B14,Tank.Other.Fuels!$D:$D,$N$8,Tank.Other.Fuels!$E:$E,N$9)</f>
        <v>0</v>
      </c>
      <c r="O14" s="50">
        <f>SUMIFS(Tank.Other.Fuels!$F:$F,Tank.Other.Fuels!$B:$B,$B14,Tank.Other.Fuels!$D:$D,$N$8,Tank.Other.Fuels!$E:$E,O$9)</f>
        <v>0</v>
      </c>
      <c r="P14" s="50">
        <f>SUMIFS(Tank.Other.Fuels!$F:$F,Tank.Other.Fuels!$B:$B,$B14,Tank.Other.Fuels!$D:$D,$N$8,Tank.Other.Fuels!$E:$E,P$9)</f>
        <v>0</v>
      </c>
      <c r="Q14" s="50">
        <f>SUMIFS(Tank.Other.Fuels!$F:$F,Tank.Other.Fuels!$B:$B,$B14,Tank.Other.Fuels!$D:$D,$N$8,Tank.Other.Fuels!$E:$E,Q$9)</f>
        <v>0</v>
      </c>
      <c r="R14" s="50">
        <f>SUMIFS(Tank.Other.Fuels!$F:$F,Tank.Other.Fuels!$B:$B,$B14,Tank.Other.Fuels!$D:$D,$N$8,Tank.Other.Fuels!$E:$E,R$9)</f>
        <v>0</v>
      </c>
      <c r="S14" s="50">
        <f>SUMIFS(Tank.Other.Fuels!$F:$F,Tank.Other.Fuels!$B:$B,$B14,Tank.Other.Fuels!$D:$D,$S$8,Tank.Other.Fuels!$E:$E,S$9)</f>
        <v>0</v>
      </c>
      <c r="T14" s="50">
        <f>SUMIFS(Tank.Other.Fuels!$F:$F,Tank.Other.Fuels!$B:$B,$B14,Tank.Other.Fuels!$D:$D,$S$8,Tank.Other.Fuels!$E:$E,T$9)</f>
        <v>0</v>
      </c>
      <c r="U14" s="50">
        <f>SUMIFS(Tank.Other.Fuels!$F:$F,Tank.Other.Fuels!$B:$B,$B14,Tank.Other.Fuels!$D:$D,$S$8,Tank.Other.Fuels!$E:$E,U$9)</f>
        <v>0</v>
      </c>
      <c r="V14" s="50">
        <f>SUMIFS(Tank.Other.Fuels!$F:$F,Tank.Other.Fuels!$B:$B,$B14,Tank.Other.Fuels!$D:$D,$S$8,Tank.Other.Fuels!$E:$E,V$9)</f>
        <v>0</v>
      </c>
      <c r="W14" s="50">
        <f>SUMIFS(Tank.Other.Fuels!$F:$F,Tank.Other.Fuels!$B:$B,$B14,Tank.Other.Fuels!$D:$D,$S$8,Tank.Other.Fuels!$E:$E,W$9)</f>
        <v>0</v>
      </c>
      <c r="X14" s="213">
        <f>D14/1000*'Factors and Sources'!$C$6/1000</f>
        <v>2.8289316120000003</v>
      </c>
      <c r="Y14" s="214">
        <f>E14/1000*'Factors and Sources'!$C$6/1000</f>
        <v>3.4461579360000001</v>
      </c>
      <c r="Z14" s="214">
        <f>F14/1000*'Factors and Sources'!$C$6/1000</f>
        <v>0</v>
      </c>
      <c r="AA14" s="214">
        <f>G14/1000*'Factors and Sources'!$C$6/1000</f>
        <v>0</v>
      </c>
      <c r="AB14" s="214">
        <f>H14/1000*'Factors and Sources'!$C$6/1000</f>
        <v>0</v>
      </c>
      <c r="AC14" s="51">
        <f>I14/10*'Factors and Sources'!$C$7/1000</f>
        <v>0</v>
      </c>
      <c r="AD14" s="51">
        <f>J14/10*'Factors and Sources'!$C$7/1000</f>
        <v>0</v>
      </c>
      <c r="AE14" s="51">
        <f>K14/10*'Factors and Sources'!$C$7/1000</f>
        <v>0</v>
      </c>
      <c r="AF14" s="51">
        <f>L14/10*'Factors and Sources'!$C$7/1000</f>
        <v>0</v>
      </c>
      <c r="AG14" s="51">
        <f>M14/10*'Factors and Sources'!$C$7/1000</f>
        <v>0</v>
      </c>
      <c r="AH14" s="51">
        <f>N14*'Factors and Sources'!$C$10*0.0916/1000</f>
        <v>0</v>
      </c>
      <c r="AI14" s="51">
        <f>O14*'Factors and Sources'!$C$10*0.0916/1000</f>
        <v>0</v>
      </c>
      <c r="AJ14" s="51">
        <f>P14*'Factors and Sources'!$C$10*0.0916/1000</f>
        <v>0</v>
      </c>
      <c r="AK14" s="51">
        <f>Q14*'Factors and Sources'!$C$10*0.0916/1000</f>
        <v>0</v>
      </c>
      <c r="AL14" s="51">
        <f>R14*'Factors and Sources'!$C$10*0.0916/1000</f>
        <v>0</v>
      </c>
      <c r="AM14" s="52">
        <f>S14*'Factors and Sources'!$C$13/1000</f>
        <v>0</v>
      </c>
      <c r="AN14" s="52">
        <f>T14*'Factors and Sources'!$C$13/1000</f>
        <v>0</v>
      </c>
      <c r="AO14" s="52">
        <f>U14*'Factors and Sources'!$C$13/1000</f>
        <v>0</v>
      </c>
      <c r="AP14" s="52">
        <f>V14*'Factors and Sources'!$C$13/1000</f>
        <v>0</v>
      </c>
      <c r="AQ14" s="52">
        <f>W14*'Factors and Sources'!$C$13/1000</f>
        <v>0</v>
      </c>
      <c r="AR14" s="51">
        <f t="shared" si="2"/>
        <v>2.8289316120000003</v>
      </c>
      <c r="AS14" s="51">
        <f t="shared" si="3"/>
        <v>3.4461579360000001</v>
      </c>
      <c r="AT14" s="51">
        <f t="shared" si="4"/>
        <v>0</v>
      </c>
      <c r="AU14" s="51">
        <f t="shared" si="5"/>
        <v>0</v>
      </c>
      <c r="AV14" s="51">
        <f t="shared" si="6"/>
        <v>0</v>
      </c>
      <c r="AW14" s="215">
        <f t="shared" si="7"/>
        <v>3.1375447740000002</v>
      </c>
      <c r="AX14" s="138">
        <f>SUMIFS('Central Hudson Data'!$N:$N,'Central Hudson Data'!$B:$B,$B14,'Central Hudson Data'!$O:$O,AX$9,'Central Hudson Data'!$H:$H,"E")</f>
        <v>3301.44</v>
      </c>
      <c r="AY14" s="216">
        <f>SUMIFS('Central Hudson Data'!$N:$N,'Central Hudson Data'!$B:$B,$B14,'Central Hudson Data'!$O:$O,AY$9,'Central Hudson Data'!$H:$H,"E")</f>
        <v>3940.3700000000003</v>
      </c>
      <c r="AZ14" s="216">
        <f>SUMIFS('Central Hudson Data'!$N:$N,'Central Hudson Data'!$B:$B,$B14,'Central Hudson Data'!$O:$O,AZ$9,'Central Hudson Data'!$H:$H,"E")</f>
        <v>0</v>
      </c>
      <c r="BA14" s="216">
        <f>SUMIFS('Central Hudson Data'!$N:$N,'Central Hudson Data'!$B:$B,$B14,'Central Hudson Data'!$O:$O,BA$9,'Central Hudson Data'!$H:$H,"E")</f>
        <v>0</v>
      </c>
      <c r="BB14" s="216">
        <f>SUMIFS('Central Hudson Data'!$N:$N,'Central Hudson Data'!$B:$B,$B14,'Central Hudson Data'!$O:$O,BB$9,'Central Hudson Data'!$H:$H,"E")</f>
        <v>0</v>
      </c>
      <c r="BC14" s="53">
        <f>SUMIFS('Central Hudson Data'!$N:$N,'Central Hudson Data'!$B:$B,$B14,'Central Hudson Data'!$O:$O,BC$9,'Central Hudson Data'!$H:$H,"G")</f>
        <v>0</v>
      </c>
      <c r="BD14" s="53">
        <f>SUMIFS('Central Hudson Data'!$N:$N,'Central Hudson Data'!$B:$B,$B14,'Central Hudson Data'!$O:$O,BD$9,'Central Hudson Data'!$H:$H,"G")</f>
        <v>0</v>
      </c>
      <c r="BE14" s="53">
        <f>SUMIFS('Central Hudson Data'!$N:$N,'Central Hudson Data'!$B:$B,$B14,'Central Hudson Data'!$O:$O,BE$9,'Central Hudson Data'!$H:$H,"G")</f>
        <v>0</v>
      </c>
      <c r="BF14" s="53">
        <f>SUMIFS('Central Hudson Data'!$N:$N,'Central Hudson Data'!$B:$B,$B14,'Central Hudson Data'!$O:$O,BF$9,'Central Hudson Data'!$H:$H,"G")</f>
        <v>0</v>
      </c>
      <c r="BG14" s="53">
        <f>SUMIFS('Central Hudson Data'!$N:$N,'Central Hudson Data'!$B:$B,$B14,'Central Hudson Data'!$O:$O,BG$9,'Central Hudson Data'!$H:$H,"G")</f>
        <v>0</v>
      </c>
      <c r="BH14" s="54">
        <f>SUMIFS(Tank.Other.Fuels!$G:$G,Tank.Other.Fuels!$B:$B,$B14,Tank.Other.Fuels!$D:$D,$BH$8,Tank.Other.Fuels!$E:$E,BH$9)</f>
        <v>0</v>
      </c>
      <c r="BI14" s="54">
        <f>SUMIFS(Tank.Other.Fuels!$G:$G,Tank.Other.Fuels!$B:$B,$B14,Tank.Other.Fuels!$D:$D,$BH$8,Tank.Other.Fuels!$E:$E,BI$9)</f>
        <v>0</v>
      </c>
      <c r="BJ14" s="54">
        <f>SUMIFS(Tank.Other.Fuels!$G:$G,Tank.Other.Fuels!$B:$B,$B14,Tank.Other.Fuels!$D:$D,$BH$8,Tank.Other.Fuels!$E:$E,BJ$9)</f>
        <v>0</v>
      </c>
      <c r="BK14" s="54">
        <f>SUMIFS(Tank.Other.Fuels!$G:$G,Tank.Other.Fuels!$B:$B,$B14,Tank.Other.Fuels!$D:$D,$BH$8,Tank.Other.Fuels!$E:$E,BK$9)</f>
        <v>0</v>
      </c>
      <c r="BL14" s="54">
        <f>SUMIFS(Tank.Other.Fuels!$G:$G,Tank.Other.Fuels!$B:$B,$B14,Tank.Other.Fuels!$D:$D,$BH$8,Tank.Other.Fuels!$E:$E,BL$9)</f>
        <v>0</v>
      </c>
      <c r="BM14" s="54">
        <f>SUMIFS(Tank.Other.Fuels!$G:$G,Tank.Other.Fuels!$B:$B,$B14,Tank.Other.Fuels!$D:$D,$BM$8,Tank.Other.Fuels!$E:$E,BM$9)</f>
        <v>0</v>
      </c>
      <c r="BN14" s="54">
        <f>SUMIFS(Tank.Other.Fuels!$G:$G,Tank.Other.Fuels!$B:$B,$B14,Tank.Other.Fuels!$D:$D,$BM$8,Tank.Other.Fuels!$E:$E,BN$9)</f>
        <v>0</v>
      </c>
      <c r="BO14" s="54">
        <f>SUMIFS(Tank.Other.Fuels!$G:$G,Tank.Other.Fuels!$B:$B,$B14,Tank.Other.Fuels!$D:$D,$BM$8,Tank.Other.Fuels!$E:$E,BO$9)</f>
        <v>0</v>
      </c>
      <c r="BP14" s="54">
        <f>SUMIFS(Tank.Other.Fuels!$G:$G,Tank.Other.Fuels!$B:$B,$B14,Tank.Other.Fuels!$D:$D,$BM$8,Tank.Other.Fuels!$E:$E,BP$9)</f>
        <v>0</v>
      </c>
      <c r="BQ14" s="54">
        <f>SUMIFS(Tank.Other.Fuels!$G:$G,Tank.Other.Fuels!$B:$B,$B14,Tank.Other.Fuels!$D:$D,$BM$8,Tank.Other.Fuels!$E:$E,BQ$9)</f>
        <v>0</v>
      </c>
      <c r="BR14" s="55">
        <f t="shared" si="8"/>
        <v>3301.44</v>
      </c>
      <c r="BS14" s="55">
        <f t="shared" si="9"/>
        <v>3940.3700000000003</v>
      </c>
      <c r="BT14" s="55">
        <f t="shared" si="10"/>
        <v>0</v>
      </c>
      <c r="BU14" s="55">
        <f t="shared" si="11"/>
        <v>0</v>
      </c>
      <c r="BV14" s="55">
        <f t="shared" si="12"/>
        <v>0</v>
      </c>
      <c r="BW14" s="77">
        <f t="shared" si="13"/>
        <v>3620.9050000000002</v>
      </c>
    </row>
    <row r="15" spans="1:75" x14ac:dyDescent="0.25">
      <c r="B15" s="229" t="s">
        <v>220</v>
      </c>
      <c r="C15" s="49" t="str">
        <f>VLOOKUP(B15,'Facility Master List'!$A$6:$D$89,3,FALSE)</f>
        <v>Administration Facilities</v>
      </c>
      <c r="D15" s="148">
        <f>SUMIFS('Central Hudson Data'!$I:$I,'Central Hudson Data'!$B:$B,$B15,'Central Hudson Data'!$O:$O,D$9,'Central Hudson Data'!$H:$H,"E")</f>
        <v>412012</v>
      </c>
      <c r="E15" s="56">
        <f>SUMIFS('Central Hudson Data'!$I:$I,'Central Hudson Data'!$B:$B,$B15,'Central Hudson Data'!$O:$O,E$9,'Central Hudson Data'!$H:$H,"E")</f>
        <v>410690</v>
      </c>
      <c r="F15" s="210">
        <f>SUMIFS('Central Hudson Data'!$I:$I,'Central Hudson Data'!$B:$B,$B15,'Central Hudson Data'!$O:$O,F$9,'Central Hudson Data'!$H:$H,"E")</f>
        <v>0</v>
      </c>
      <c r="G15" s="210">
        <f>SUMIFS('Central Hudson Data'!$I:$I,'Central Hudson Data'!$B:$B,$B15,'Central Hudson Data'!$O:$O,G$9,'Central Hudson Data'!$H:$H,"E")</f>
        <v>0</v>
      </c>
      <c r="H15" s="211">
        <f>SUMIFS('Central Hudson Data'!$I:$I,'Central Hudson Data'!$B:$B,$B15,'Central Hudson Data'!$O:$O,H$9,'Central Hudson Data'!$H:$H,"E")</f>
        <v>0</v>
      </c>
      <c r="I15" s="50">
        <f>SUMIFS('Central Hudson Data'!$I:$I,'Central Hudson Data'!$B:$B,$B15,'Central Hudson Data'!$O:$O,I$9,'Central Hudson Data'!$H:$H,"G")</f>
        <v>31292</v>
      </c>
      <c r="J15" s="50">
        <f>SUMIFS('Central Hudson Data'!$I:$I,'Central Hudson Data'!$B:$B,$B15,'Central Hudson Data'!$O:$O,J$9,'Central Hudson Data'!$H:$H,"G")</f>
        <v>33855</v>
      </c>
      <c r="K15" s="50">
        <f>SUMIFS('Central Hudson Data'!$I:$I,'Central Hudson Data'!$B:$B,$B15,'Central Hudson Data'!$O:$O,K$9,'Central Hudson Data'!$H:$H,"G")</f>
        <v>0</v>
      </c>
      <c r="L15" s="50">
        <f>SUMIFS('Central Hudson Data'!$I:$I,'Central Hudson Data'!$B:$B,$B15,'Central Hudson Data'!$O:$O,L$9,'Central Hudson Data'!$H:$H,"G")</f>
        <v>0</v>
      </c>
      <c r="M15" s="50">
        <f>SUMIFS('Central Hudson Data'!$I:$I,'Central Hudson Data'!$B:$B,$B15,'Central Hudson Data'!$O:$O,M$9,'Central Hudson Data'!$H:$H,"G")</f>
        <v>0</v>
      </c>
      <c r="N15" s="50">
        <f>SUMIFS(Tank.Other.Fuels!$F:$F,Tank.Other.Fuels!$B:$B,$B15,Tank.Other.Fuels!$D:$D,$N$8,Tank.Other.Fuels!$E:$E,N$9)</f>
        <v>0</v>
      </c>
      <c r="O15" s="50">
        <f>SUMIFS(Tank.Other.Fuels!$F:$F,Tank.Other.Fuels!$B:$B,$B15,Tank.Other.Fuels!$D:$D,$N$8,Tank.Other.Fuels!$E:$E,O$9)</f>
        <v>0</v>
      </c>
      <c r="P15" s="50">
        <f>SUMIFS(Tank.Other.Fuels!$F:$F,Tank.Other.Fuels!$B:$B,$B15,Tank.Other.Fuels!$D:$D,$N$8,Tank.Other.Fuels!$E:$E,P$9)</f>
        <v>0</v>
      </c>
      <c r="Q15" s="50">
        <f>SUMIFS(Tank.Other.Fuels!$F:$F,Tank.Other.Fuels!$B:$B,$B15,Tank.Other.Fuels!$D:$D,$N$8,Tank.Other.Fuels!$E:$E,Q$9)</f>
        <v>0</v>
      </c>
      <c r="R15" s="50">
        <f>SUMIFS(Tank.Other.Fuels!$F:$F,Tank.Other.Fuels!$B:$B,$B15,Tank.Other.Fuels!$D:$D,$N$8,Tank.Other.Fuels!$E:$E,R$9)</f>
        <v>0</v>
      </c>
      <c r="S15" s="50">
        <f>SUMIFS(Tank.Other.Fuels!$F:$F,Tank.Other.Fuels!$B:$B,$B15,Tank.Other.Fuels!$D:$D,$S$8,Tank.Other.Fuels!$E:$E,S$9)</f>
        <v>0</v>
      </c>
      <c r="T15" s="50">
        <f>SUMIFS(Tank.Other.Fuels!$F:$F,Tank.Other.Fuels!$B:$B,$B15,Tank.Other.Fuels!$D:$D,$S$8,Tank.Other.Fuels!$E:$E,T$9)</f>
        <v>0</v>
      </c>
      <c r="U15" s="50">
        <f>SUMIFS(Tank.Other.Fuels!$F:$F,Tank.Other.Fuels!$B:$B,$B15,Tank.Other.Fuels!$D:$D,$S$8,Tank.Other.Fuels!$E:$E,U$9)</f>
        <v>0</v>
      </c>
      <c r="V15" s="50">
        <f>SUMIFS(Tank.Other.Fuels!$F:$F,Tank.Other.Fuels!$B:$B,$B15,Tank.Other.Fuels!$D:$D,$S$8,Tank.Other.Fuels!$E:$E,V$9)</f>
        <v>0</v>
      </c>
      <c r="W15" s="50">
        <f>SUMIFS(Tank.Other.Fuels!$F:$F,Tank.Other.Fuels!$B:$B,$B15,Tank.Other.Fuels!$D:$D,$S$8,Tank.Other.Fuels!$E:$E,W$9)</f>
        <v>0</v>
      </c>
      <c r="X15" s="213">
        <f>D15/1000*'Factors and Sources'!$C$6/1000</f>
        <v>55.307666856000004</v>
      </c>
      <c r="Y15" s="214">
        <f>E15/1000*'Factors and Sources'!$C$6/1000</f>
        <v>55.130204220000003</v>
      </c>
      <c r="Z15" s="214">
        <f>F15/1000*'Factors and Sources'!$C$6/1000</f>
        <v>0</v>
      </c>
      <c r="AA15" s="214">
        <f>G15/1000*'Factors and Sources'!$C$6/1000</f>
        <v>0</v>
      </c>
      <c r="AB15" s="214">
        <f>H15/1000*'Factors and Sources'!$C$6/1000</f>
        <v>0</v>
      </c>
      <c r="AC15" s="51">
        <f>I15/10*'Factors and Sources'!$C$7/1000</f>
        <v>165.91018400000002</v>
      </c>
      <c r="AD15" s="51">
        <f>J15/10*'Factors and Sources'!$C$7/1000</f>
        <v>179.49921000000003</v>
      </c>
      <c r="AE15" s="51">
        <f>K15/10*'Factors and Sources'!$C$7/1000</f>
        <v>0</v>
      </c>
      <c r="AF15" s="51">
        <f>L15/10*'Factors and Sources'!$C$7/1000</f>
        <v>0</v>
      </c>
      <c r="AG15" s="51">
        <f>M15/10*'Factors and Sources'!$C$7/1000</f>
        <v>0</v>
      </c>
      <c r="AH15" s="51">
        <f>N15*'Factors and Sources'!$C$10*0.0916/1000</f>
        <v>0</v>
      </c>
      <c r="AI15" s="51">
        <f>O15*'Factors and Sources'!$C$10*0.0916/1000</f>
        <v>0</v>
      </c>
      <c r="AJ15" s="51">
        <f>P15*'Factors and Sources'!$C$10*0.0916/1000</f>
        <v>0</v>
      </c>
      <c r="AK15" s="51">
        <f>Q15*'Factors and Sources'!$C$10*0.0916/1000</f>
        <v>0</v>
      </c>
      <c r="AL15" s="51">
        <f>R15*'Factors and Sources'!$C$10*0.0916/1000</f>
        <v>0</v>
      </c>
      <c r="AM15" s="52">
        <f>S15*'Factors and Sources'!$C$13/1000</f>
        <v>0</v>
      </c>
      <c r="AN15" s="52">
        <f>T15*'Factors and Sources'!$C$13/1000</f>
        <v>0</v>
      </c>
      <c r="AO15" s="52">
        <f>U15*'Factors and Sources'!$C$13/1000</f>
        <v>0</v>
      </c>
      <c r="AP15" s="52">
        <f>V15*'Factors and Sources'!$C$13/1000</f>
        <v>0</v>
      </c>
      <c r="AQ15" s="52">
        <f>W15*'Factors and Sources'!$C$13/1000</f>
        <v>0</v>
      </c>
      <c r="AR15" s="51">
        <f t="shared" si="2"/>
        <v>221.21785085600001</v>
      </c>
      <c r="AS15" s="51">
        <f t="shared" si="3"/>
        <v>234.62941422000003</v>
      </c>
      <c r="AT15" s="51">
        <f t="shared" si="4"/>
        <v>0</v>
      </c>
      <c r="AU15" s="51">
        <f t="shared" si="5"/>
        <v>0</v>
      </c>
      <c r="AV15" s="51">
        <f t="shared" si="6"/>
        <v>0</v>
      </c>
      <c r="AW15" s="215">
        <f t="shared" si="7"/>
        <v>227.92363253800002</v>
      </c>
      <c r="AX15" s="138">
        <f>SUMIFS('Central Hudson Data'!$N:$N,'Central Hudson Data'!$B:$B,$B15,'Central Hudson Data'!$O:$O,AX$9,'Central Hudson Data'!$H:$H,"E")</f>
        <v>31646.000000000007</v>
      </c>
      <c r="AY15" s="216">
        <f>SUMIFS('Central Hudson Data'!$N:$N,'Central Hudson Data'!$B:$B,$B15,'Central Hudson Data'!$O:$O,AY$9,'Central Hudson Data'!$H:$H,"E")</f>
        <v>30475.61</v>
      </c>
      <c r="AZ15" s="216">
        <f>SUMIFS('Central Hudson Data'!$N:$N,'Central Hudson Data'!$B:$B,$B15,'Central Hudson Data'!$O:$O,AZ$9,'Central Hudson Data'!$H:$H,"E")</f>
        <v>0</v>
      </c>
      <c r="BA15" s="216">
        <f>SUMIFS('Central Hudson Data'!$N:$N,'Central Hudson Data'!$B:$B,$B15,'Central Hudson Data'!$O:$O,BA$9,'Central Hudson Data'!$H:$H,"E")</f>
        <v>0</v>
      </c>
      <c r="BB15" s="216">
        <f>SUMIFS('Central Hudson Data'!$N:$N,'Central Hudson Data'!$B:$B,$B15,'Central Hudson Data'!$O:$O,BB$9,'Central Hudson Data'!$H:$H,"E")</f>
        <v>0</v>
      </c>
      <c r="BC15" s="216">
        <f>SUMIFS('Central Hudson Data'!$N:$N,'Central Hudson Data'!$B:$B,$B15,'Central Hudson Data'!$O:$O,BC$9,'Central Hudson Data'!$H:$H,"G")</f>
        <v>14693.19</v>
      </c>
      <c r="BD15" s="216">
        <f>SUMIFS('Central Hudson Data'!$N:$N,'Central Hudson Data'!$B:$B,$B15,'Central Hudson Data'!$O:$O,BD$9,'Central Hudson Data'!$H:$H,"G")</f>
        <v>25343.639999999989</v>
      </c>
      <c r="BE15" s="216">
        <f>SUMIFS('Central Hudson Data'!$N:$N,'Central Hudson Data'!$B:$B,$B15,'Central Hudson Data'!$O:$O,BE$9,'Central Hudson Data'!$H:$H,"G")</f>
        <v>0</v>
      </c>
      <c r="BF15" s="216">
        <f>SUMIFS('Central Hudson Data'!$N:$N,'Central Hudson Data'!$B:$B,$B15,'Central Hudson Data'!$O:$O,BF$9,'Central Hudson Data'!$H:$H,"G")</f>
        <v>0</v>
      </c>
      <c r="BG15" s="216">
        <f>SUMIFS('Central Hudson Data'!$N:$N,'Central Hudson Data'!$B:$B,$B15,'Central Hudson Data'!$O:$O,BG$9,'Central Hudson Data'!$H:$H,"G")</f>
        <v>0</v>
      </c>
      <c r="BH15" s="54">
        <f>SUMIFS(Tank.Other.Fuels!$G:$G,Tank.Other.Fuels!$B:$B,$B15,Tank.Other.Fuels!$D:$D,$BH$8,Tank.Other.Fuels!$E:$E,BH$9)</f>
        <v>0</v>
      </c>
      <c r="BI15" s="54">
        <f>SUMIFS(Tank.Other.Fuels!$G:$G,Tank.Other.Fuels!$B:$B,$B15,Tank.Other.Fuels!$D:$D,$BH$8,Tank.Other.Fuels!$E:$E,BI$9)</f>
        <v>0</v>
      </c>
      <c r="BJ15" s="54">
        <f>SUMIFS(Tank.Other.Fuels!$G:$G,Tank.Other.Fuels!$B:$B,$B15,Tank.Other.Fuels!$D:$D,$BH$8,Tank.Other.Fuels!$E:$E,BJ$9)</f>
        <v>0</v>
      </c>
      <c r="BK15" s="54">
        <f>SUMIFS(Tank.Other.Fuels!$G:$G,Tank.Other.Fuels!$B:$B,$B15,Tank.Other.Fuels!$D:$D,$BH$8,Tank.Other.Fuels!$E:$E,BK$9)</f>
        <v>0</v>
      </c>
      <c r="BL15" s="54">
        <f>SUMIFS(Tank.Other.Fuels!$G:$G,Tank.Other.Fuels!$B:$B,$B15,Tank.Other.Fuels!$D:$D,$BH$8,Tank.Other.Fuels!$E:$E,BL$9)</f>
        <v>0</v>
      </c>
      <c r="BM15" s="54">
        <f>SUMIFS(Tank.Other.Fuels!$G:$G,Tank.Other.Fuels!$B:$B,$B15,Tank.Other.Fuels!$D:$D,$BM$8,Tank.Other.Fuels!$E:$E,BM$9)</f>
        <v>0</v>
      </c>
      <c r="BN15" s="54">
        <f>SUMIFS(Tank.Other.Fuels!$G:$G,Tank.Other.Fuels!$B:$B,$B15,Tank.Other.Fuels!$D:$D,$BM$8,Tank.Other.Fuels!$E:$E,BN$9)</f>
        <v>0</v>
      </c>
      <c r="BO15" s="54">
        <f>SUMIFS(Tank.Other.Fuels!$G:$G,Tank.Other.Fuels!$B:$B,$B15,Tank.Other.Fuels!$D:$D,$BM$8,Tank.Other.Fuels!$E:$E,BO$9)</f>
        <v>0</v>
      </c>
      <c r="BP15" s="54">
        <f>SUMIFS(Tank.Other.Fuels!$G:$G,Tank.Other.Fuels!$B:$B,$B15,Tank.Other.Fuels!$D:$D,$BM$8,Tank.Other.Fuels!$E:$E,BP$9)</f>
        <v>0</v>
      </c>
      <c r="BQ15" s="54">
        <f>SUMIFS(Tank.Other.Fuels!$G:$G,Tank.Other.Fuels!$B:$B,$B15,Tank.Other.Fuels!$D:$D,$BM$8,Tank.Other.Fuels!$E:$E,BQ$9)</f>
        <v>0</v>
      </c>
      <c r="BR15" s="55">
        <f t="shared" si="8"/>
        <v>46339.19000000001</v>
      </c>
      <c r="BS15" s="55">
        <f t="shared" si="9"/>
        <v>55819.249999999985</v>
      </c>
      <c r="BT15" s="55">
        <f t="shared" si="10"/>
        <v>0</v>
      </c>
      <c r="BU15" s="55">
        <f t="shared" si="11"/>
        <v>0</v>
      </c>
      <c r="BV15" s="55">
        <f t="shared" si="12"/>
        <v>0</v>
      </c>
      <c r="BW15" s="77">
        <f t="shared" si="13"/>
        <v>51079.22</v>
      </c>
    </row>
    <row r="16" spans="1:75" x14ac:dyDescent="0.25">
      <c r="B16" s="231" t="s">
        <v>233</v>
      </c>
      <c r="C16" s="49" t="str">
        <f>VLOOKUP(B16,'Facility Master List'!$A$6:$D$89,3,FALSE)</f>
        <v>Wastewater facilities</v>
      </c>
      <c r="D16" s="148">
        <f>SUMIFS('Central Hudson Data'!$I:$I,'Central Hudson Data'!$B:$B,$B16,'Central Hudson Data'!$O:$O,D$9,'Central Hudson Data'!$H:$H,"E")</f>
        <v>182000</v>
      </c>
      <c r="E16" s="56">
        <f>SUMIFS('Central Hudson Data'!$I:$I,'Central Hudson Data'!$B:$B,$B16,'Central Hudson Data'!$O:$O,E$9,'Central Hudson Data'!$H:$H,"E")</f>
        <v>185680</v>
      </c>
      <c r="F16" s="210">
        <f>SUMIFS('Central Hudson Data'!$I:$I,'Central Hudson Data'!$B:$B,$B16,'Central Hudson Data'!$O:$O,F$9,'Central Hudson Data'!$H:$H,"E")</f>
        <v>0</v>
      </c>
      <c r="G16" s="210">
        <f>SUMIFS('Central Hudson Data'!$I:$I,'Central Hudson Data'!$B:$B,$B16,'Central Hudson Data'!$O:$O,G$9,'Central Hudson Data'!$H:$H,"E")</f>
        <v>0</v>
      </c>
      <c r="H16" s="211">
        <f>SUMIFS('Central Hudson Data'!$I:$I,'Central Hudson Data'!$B:$B,$B16,'Central Hudson Data'!$O:$O,H$9,'Central Hudson Data'!$H:$H,"E")</f>
        <v>0</v>
      </c>
      <c r="I16" s="50">
        <f>SUMIFS('Central Hudson Data'!$I:$I,'Central Hudson Data'!$B:$B,$B16,'Central Hudson Data'!$O:$O,I$9,'Central Hudson Data'!$H:$H,"G")</f>
        <v>6505</v>
      </c>
      <c r="J16" s="50">
        <f>SUMIFS('Central Hudson Data'!$I:$I,'Central Hudson Data'!$B:$B,$B16,'Central Hudson Data'!$O:$O,J$9,'Central Hudson Data'!$H:$H,"G")</f>
        <v>7098</v>
      </c>
      <c r="K16" s="50">
        <f>SUMIFS('Central Hudson Data'!$I:$I,'Central Hudson Data'!$B:$B,$B16,'Central Hudson Data'!$O:$O,K$9,'Central Hudson Data'!$H:$H,"G")</f>
        <v>0</v>
      </c>
      <c r="L16" s="50">
        <f>SUMIFS('Central Hudson Data'!$I:$I,'Central Hudson Data'!$B:$B,$B16,'Central Hudson Data'!$O:$O,L$9,'Central Hudson Data'!$H:$H,"G")</f>
        <v>0</v>
      </c>
      <c r="M16" s="50">
        <f>SUMIFS('Central Hudson Data'!$I:$I,'Central Hudson Data'!$B:$B,$B16,'Central Hudson Data'!$O:$O,M$9,'Central Hudson Data'!$H:$H,"G")</f>
        <v>0</v>
      </c>
      <c r="N16" s="50">
        <f>SUMIFS(Tank.Other.Fuels!$F:$F,Tank.Other.Fuels!$B:$B,$B16,Tank.Other.Fuels!$D:$D,$N$8,Tank.Other.Fuels!$E:$E,N$9)</f>
        <v>0</v>
      </c>
      <c r="O16" s="50">
        <f>SUMIFS(Tank.Other.Fuels!$F:$F,Tank.Other.Fuels!$B:$B,$B16,Tank.Other.Fuels!$D:$D,$N$8,Tank.Other.Fuels!$E:$E,O$9)</f>
        <v>0</v>
      </c>
      <c r="P16" s="50">
        <f>SUMIFS(Tank.Other.Fuels!$F:$F,Tank.Other.Fuels!$B:$B,$B16,Tank.Other.Fuels!$D:$D,$N$8,Tank.Other.Fuels!$E:$E,P$9)</f>
        <v>0</v>
      </c>
      <c r="Q16" s="50">
        <f>SUMIFS(Tank.Other.Fuels!$F:$F,Tank.Other.Fuels!$B:$B,$B16,Tank.Other.Fuels!$D:$D,$N$8,Tank.Other.Fuels!$E:$E,Q$9)</f>
        <v>0</v>
      </c>
      <c r="R16" s="50">
        <f>SUMIFS(Tank.Other.Fuels!$F:$F,Tank.Other.Fuels!$B:$B,$B16,Tank.Other.Fuels!$D:$D,$N$8,Tank.Other.Fuels!$E:$E,R$9)</f>
        <v>0</v>
      </c>
      <c r="S16" s="50">
        <f>SUMIFS(Tank.Other.Fuels!$F:$F,Tank.Other.Fuels!$B:$B,$B16,Tank.Other.Fuels!$D:$D,$S$8,Tank.Other.Fuels!$E:$E,S$9)</f>
        <v>53.1</v>
      </c>
      <c r="T16" s="50">
        <f>SUMIFS(Tank.Other.Fuels!$F:$F,Tank.Other.Fuels!$B:$B,$B16,Tank.Other.Fuels!$D:$D,$S$8,Tank.Other.Fuels!$E:$E,T$9)</f>
        <v>53.1</v>
      </c>
      <c r="U16" s="50">
        <f>SUMIFS(Tank.Other.Fuels!$F:$F,Tank.Other.Fuels!$B:$B,$B16,Tank.Other.Fuels!$D:$D,$S$8,Tank.Other.Fuels!$E:$E,U$9)</f>
        <v>0</v>
      </c>
      <c r="V16" s="50">
        <f>SUMIFS(Tank.Other.Fuels!$F:$F,Tank.Other.Fuels!$B:$B,$B16,Tank.Other.Fuels!$D:$D,$S$8,Tank.Other.Fuels!$E:$E,V$9)</f>
        <v>0</v>
      </c>
      <c r="W16" s="50">
        <f>SUMIFS(Tank.Other.Fuels!$F:$F,Tank.Other.Fuels!$B:$B,$B16,Tank.Other.Fuels!$D:$D,$S$8,Tank.Other.Fuels!$E:$E,W$9)</f>
        <v>0</v>
      </c>
      <c r="X16" s="213">
        <f>D16/1000*'Factors and Sources'!$C$6/1000</f>
        <v>24.431315999999999</v>
      </c>
      <c r="Y16" s="214">
        <f>E16/1000*'Factors and Sources'!$C$6/1000</f>
        <v>24.925311840000003</v>
      </c>
      <c r="Z16" s="214">
        <f>F16/1000*'Factors and Sources'!$C$6/1000</f>
        <v>0</v>
      </c>
      <c r="AA16" s="214">
        <f>G16/1000*'Factors and Sources'!$C$6/1000</f>
        <v>0</v>
      </c>
      <c r="AB16" s="214">
        <f>H16/1000*'Factors and Sources'!$C$6/1000</f>
        <v>0</v>
      </c>
      <c r="AC16" s="51">
        <f>I16/10*'Factors and Sources'!$C$7/1000</f>
        <v>34.489510000000003</v>
      </c>
      <c r="AD16" s="51">
        <f>J16/10*'Factors and Sources'!$C$7/1000</f>
        <v>37.633595999999997</v>
      </c>
      <c r="AE16" s="51">
        <f>K16/10*'Factors and Sources'!$C$7/1000</f>
        <v>0</v>
      </c>
      <c r="AF16" s="51">
        <f>L16/10*'Factors and Sources'!$C$7/1000</f>
        <v>0</v>
      </c>
      <c r="AG16" s="51">
        <f>M16/10*'Factors and Sources'!$C$7/1000</f>
        <v>0</v>
      </c>
      <c r="AH16" s="51">
        <f>N16*'Factors and Sources'!$C$10*0.0916/1000</f>
        <v>0</v>
      </c>
      <c r="AI16" s="51">
        <f>O16*'Factors and Sources'!$C$10*0.0916/1000</f>
        <v>0</v>
      </c>
      <c r="AJ16" s="51">
        <f>P16*'Factors and Sources'!$C$10*0.0916/1000</f>
        <v>0</v>
      </c>
      <c r="AK16" s="51">
        <f>Q16*'Factors and Sources'!$C$10*0.0916/1000</f>
        <v>0</v>
      </c>
      <c r="AL16" s="51">
        <f>R16*'Factors and Sources'!$C$10*0.0916/1000</f>
        <v>0</v>
      </c>
      <c r="AM16" s="52">
        <f>S16*'Factors and Sources'!$C$13/1000</f>
        <v>0.54161999999999999</v>
      </c>
      <c r="AN16" s="52">
        <f>T16*'Factors and Sources'!$C$13/1000</f>
        <v>0.54161999999999999</v>
      </c>
      <c r="AO16" s="52">
        <f>U16*'Factors and Sources'!$C$13/1000</f>
        <v>0</v>
      </c>
      <c r="AP16" s="52">
        <f>V16*'Factors and Sources'!$C$13/1000</f>
        <v>0</v>
      </c>
      <c r="AQ16" s="52">
        <f>W16*'Factors and Sources'!$C$13/1000</f>
        <v>0</v>
      </c>
      <c r="AR16" s="51">
        <f t="shared" si="2"/>
        <v>59.462446000000007</v>
      </c>
      <c r="AS16" s="51">
        <f t="shared" si="3"/>
        <v>63.100527840000005</v>
      </c>
      <c r="AT16" s="51">
        <f t="shared" si="4"/>
        <v>0</v>
      </c>
      <c r="AU16" s="51">
        <f t="shared" si="5"/>
        <v>0</v>
      </c>
      <c r="AV16" s="51">
        <f t="shared" si="6"/>
        <v>0</v>
      </c>
      <c r="AW16" s="215">
        <f t="shared" si="7"/>
        <v>61.281486920000006</v>
      </c>
      <c r="AX16" s="138">
        <f>SUMIFS('Central Hudson Data'!$N:$N,'Central Hudson Data'!$B:$B,$B16,'Central Hudson Data'!$O:$O,AX$9,'Central Hudson Data'!$H:$H,"E")</f>
        <v>12434.91</v>
      </c>
      <c r="AY16" s="216">
        <f>SUMIFS('Central Hudson Data'!$N:$N,'Central Hudson Data'!$B:$B,$B16,'Central Hudson Data'!$O:$O,AY$9,'Central Hudson Data'!$H:$H,"E")</f>
        <v>15422.720000000003</v>
      </c>
      <c r="AZ16" s="216">
        <f>SUMIFS('Central Hudson Data'!$N:$N,'Central Hudson Data'!$B:$B,$B16,'Central Hudson Data'!$O:$O,AZ$9,'Central Hudson Data'!$H:$H,"E")</f>
        <v>0</v>
      </c>
      <c r="BA16" s="216">
        <f>SUMIFS('Central Hudson Data'!$N:$N,'Central Hudson Data'!$B:$B,$B16,'Central Hudson Data'!$O:$O,BA$9,'Central Hudson Data'!$H:$H,"E")</f>
        <v>0</v>
      </c>
      <c r="BB16" s="216">
        <f>SUMIFS('Central Hudson Data'!$N:$N,'Central Hudson Data'!$B:$B,$B16,'Central Hudson Data'!$O:$O,BB$9,'Central Hudson Data'!$H:$H,"E")</f>
        <v>0</v>
      </c>
      <c r="BC16" s="53">
        <f>SUMIFS('Central Hudson Data'!$N:$N,'Central Hudson Data'!$B:$B,$B16,'Central Hudson Data'!$O:$O,BC$9,'Central Hudson Data'!$H:$H,"G")</f>
        <v>2848.2299999999996</v>
      </c>
      <c r="BD16" s="53">
        <f>SUMIFS('Central Hudson Data'!$N:$N,'Central Hudson Data'!$B:$B,$B16,'Central Hudson Data'!$O:$O,BD$9,'Central Hudson Data'!$H:$H,"G")</f>
        <v>6680.8200000000015</v>
      </c>
      <c r="BE16" s="53">
        <f>SUMIFS('Central Hudson Data'!$N:$N,'Central Hudson Data'!$B:$B,$B16,'Central Hudson Data'!$O:$O,BE$9,'Central Hudson Data'!$H:$H,"G")</f>
        <v>0</v>
      </c>
      <c r="BF16" s="53">
        <f>SUMIFS('Central Hudson Data'!$N:$N,'Central Hudson Data'!$B:$B,$B16,'Central Hudson Data'!$O:$O,BF$9,'Central Hudson Data'!$H:$H,"G")</f>
        <v>0</v>
      </c>
      <c r="BG16" s="53">
        <f>SUMIFS('Central Hudson Data'!$N:$N,'Central Hudson Data'!$B:$B,$B16,'Central Hudson Data'!$O:$O,BG$9,'Central Hudson Data'!$H:$H,"G")</f>
        <v>0</v>
      </c>
      <c r="BH16" s="54">
        <f>SUMIFS(Tank.Other.Fuels!$G:$G,Tank.Other.Fuels!$B:$B,$B16,Tank.Other.Fuels!$D:$D,$BH$8,Tank.Other.Fuels!$E:$E,BH$9)</f>
        <v>0</v>
      </c>
      <c r="BI16" s="54">
        <f>SUMIFS(Tank.Other.Fuels!$G:$G,Tank.Other.Fuels!$B:$B,$B16,Tank.Other.Fuels!$D:$D,$BH$8,Tank.Other.Fuels!$E:$E,BI$9)</f>
        <v>0</v>
      </c>
      <c r="BJ16" s="54">
        <f>SUMIFS(Tank.Other.Fuels!$G:$G,Tank.Other.Fuels!$B:$B,$B16,Tank.Other.Fuels!$D:$D,$BH$8,Tank.Other.Fuels!$E:$E,BJ$9)</f>
        <v>0</v>
      </c>
      <c r="BK16" s="54">
        <f>SUMIFS(Tank.Other.Fuels!$G:$G,Tank.Other.Fuels!$B:$B,$B16,Tank.Other.Fuels!$D:$D,$BH$8,Tank.Other.Fuels!$E:$E,BK$9)</f>
        <v>0</v>
      </c>
      <c r="BL16" s="54">
        <f>SUMIFS(Tank.Other.Fuels!$G:$G,Tank.Other.Fuels!$B:$B,$B16,Tank.Other.Fuels!$D:$D,$BH$8,Tank.Other.Fuels!$E:$E,BL$9)</f>
        <v>0</v>
      </c>
      <c r="BM16" s="54">
        <f>SUMIFS(Tank.Other.Fuels!$G:$G,Tank.Other.Fuels!$B:$B,$B16,Tank.Other.Fuels!$D:$D,$BM$8,Tank.Other.Fuels!$E:$E,BM$9)</f>
        <v>72.78</v>
      </c>
      <c r="BN16" s="54">
        <f>SUMIFS(Tank.Other.Fuels!$G:$G,Tank.Other.Fuels!$B:$B,$B16,Tank.Other.Fuels!$D:$D,$BM$8,Tank.Other.Fuels!$E:$E,BN$9)</f>
        <v>72.78</v>
      </c>
      <c r="BO16" s="54">
        <f>SUMIFS(Tank.Other.Fuels!$G:$G,Tank.Other.Fuels!$B:$B,$B16,Tank.Other.Fuels!$D:$D,$BM$8,Tank.Other.Fuels!$E:$E,BO$9)</f>
        <v>0</v>
      </c>
      <c r="BP16" s="54">
        <f>SUMIFS(Tank.Other.Fuels!$G:$G,Tank.Other.Fuels!$B:$B,$B16,Tank.Other.Fuels!$D:$D,$BM$8,Tank.Other.Fuels!$E:$E,BP$9)</f>
        <v>0</v>
      </c>
      <c r="BQ16" s="54">
        <f>SUMIFS(Tank.Other.Fuels!$G:$G,Tank.Other.Fuels!$B:$B,$B16,Tank.Other.Fuels!$D:$D,$BM$8,Tank.Other.Fuels!$E:$E,BQ$9)</f>
        <v>0</v>
      </c>
      <c r="BR16" s="55">
        <f t="shared" si="8"/>
        <v>15355.92</v>
      </c>
      <c r="BS16" s="55">
        <f t="shared" si="9"/>
        <v>22176.320000000003</v>
      </c>
      <c r="BT16" s="55">
        <f t="shared" si="10"/>
        <v>0</v>
      </c>
      <c r="BU16" s="55">
        <f t="shared" si="11"/>
        <v>0</v>
      </c>
      <c r="BV16" s="55">
        <f t="shared" si="12"/>
        <v>0</v>
      </c>
      <c r="BW16" s="77">
        <f t="shared" si="13"/>
        <v>18766.120000000003</v>
      </c>
    </row>
    <row r="17" spans="1:75" x14ac:dyDescent="0.25">
      <c r="B17" s="231" t="s">
        <v>237</v>
      </c>
      <c r="C17" s="49" t="str">
        <f>VLOOKUP(B17,'Facility Master List'!$A$6:$D$89,3,FALSE)</f>
        <v>Wastewater facilities</v>
      </c>
      <c r="D17" s="148">
        <f>SUMIFS('Central Hudson Data'!$I:$I,'Central Hudson Data'!$B:$B,$B17,'Central Hudson Data'!$O:$O,D$9,'Central Hudson Data'!$H:$H,"E")</f>
        <v>75502</v>
      </c>
      <c r="E17" s="56">
        <f>SUMIFS('Central Hudson Data'!$I:$I,'Central Hudson Data'!$B:$B,$B17,'Central Hudson Data'!$O:$O,E$9,'Central Hudson Data'!$H:$H,"E")</f>
        <v>96895</v>
      </c>
      <c r="F17" s="210">
        <f>SUMIFS('Central Hudson Data'!$I:$I,'Central Hudson Data'!$B:$B,$B17,'Central Hudson Data'!$O:$O,F$9,'Central Hudson Data'!$H:$H,"E")</f>
        <v>0</v>
      </c>
      <c r="G17" s="210">
        <f>SUMIFS('Central Hudson Data'!$I:$I,'Central Hudson Data'!$B:$B,$B17,'Central Hudson Data'!$O:$O,G$9,'Central Hudson Data'!$H:$H,"E")</f>
        <v>0</v>
      </c>
      <c r="H17" s="211">
        <f>SUMIFS('Central Hudson Data'!$I:$I,'Central Hudson Data'!$B:$B,$B17,'Central Hudson Data'!$O:$O,H$9,'Central Hudson Data'!$H:$H,"E")</f>
        <v>0</v>
      </c>
      <c r="I17" s="50">
        <f>SUMIFS('Central Hudson Data'!$I:$I,'Central Hudson Data'!$B:$B,$B17,'Central Hudson Data'!$O:$O,I$9,'Central Hudson Data'!$H:$H,"G")</f>
        <v>0</v>
      </c>
      <c r="J17" s="50">
        <f>SUMIFS('Central Hudson Data'!$I:$I,'Central Hudson Data'!$B:$B,$B17,'Central Hudson Data'!$O:$O,J$9,'Central Hudson Data'!$H:$H,"G")</f>
        <v>0</v>
      </c>
      <c r="K17" s="50">
        <f>SUMIFS('Central Hudson Data'!$I:$I,'Central Hudson Data'!$B:$B,$B17,'Central Hudson Data'!$O:$O,K$9,'Central Hudson Data'!$H:$H,"G")</f>
        <v>0</v>
      </c>
      <c r="L17" s="50">
        <f>SUMIFS('Central Hudson Data'!$I:$I,'Central Hudson Data'!$B:$B,$B17,'Central Hudson Data'!$O:$O,L$9,'Central Hudson Data'!$H:$H,"G")</f>
        <v>0</v>
      </c>
      <c r="M17" s="50">
        <f>SUMIFS('Central Hudson Data'!$I:$I,'Central Hudson Data'!$B:$B,$B17,'Central Hudson Data'!$O:$O,M$9,'Central Hudson Data'!$H:$H,"G")</f>
        <v>0</v>
      </c>
      <c r="N17" s="50">
        <f>SUMIFS(Tank.Other.Fuels!$F:$F,Tank.Other.Fuels!$B:$B,$B17,Tank.Other.Fuels!$D:$D,$N$8,Tank.Other.Fuels!$E:$E,N$9)</f>
        <v>0</v>
      </c>
      <c r="O17" s="50">
        <f>SUMIFS(Tank.Other.Fuels!$F:$F,Tank.Other.Fuels!$B:$B,$B17,Tank.Other.Fuels!$D:$D,$N$8,Tank.Other.Fuels!$E:$E,O$9)</f>
        <v>0</v>
      </c>
      <c r="P17" s="50">
        <f>SUMIFS(Tank.Other.Fuels!$F:$F,Tank.Other.Fuels!$B:$B,$B17,Tank.Other.Fuels!$D:$D,$N$8,Tank.Other.Fuels!$E:$E,P$9)</f>
        <v>0</v>
      </c>
      <c r="Q17" s="50">
        <f>SUMIFS(Tank.Other.Fuels!$F:$F,Tank.Other.Fuels!$B:$B,$B17,Tank.Other.Fuels!$D:$D,$N$8,Tank.Other.Fuels!$E:$E,Q$9)</f>
        <v>0</v>
      </c>
      <c r="R17" s="50">
        <f>SUMIFS(Tank.Other.Fuels!$F:$F,Tank.Other.Fuels!$B:$B,$B17,Tank.Other.Fuels!$D:$D,$N$8,Tank.Other.Fuels!$E:$E,R$9)</f>
        <v>0</v>
      </c>
      <c r="S17" s="50">
        <f>SUMIFS(Tank.Other.Fuels!$F:$F,Tank.Other.Fuels!$B:$B,$B17,Tank.Other.Fuels!$D:$D,$S$8,Tank.Other.Fuels!$E:$E,S$9)</f>
        <v>0</v>
      </c>
      <c r="T17" s="50">
        <f>SUMIFS(Tank.Other.Fuels!$F:$F,Tank.Other.Fuels!$B:$B,$B17,Tank.Other.Fuels!$D:$D,$S$8,Tank.Other.Fuels!$E:$E,T$9)</f>
        <v>0</v>
      </c>
      <c r="U17" s="50">
        <f>SUMIFS(Tank.Other.Fuels!$F:$F,Tank.Other.Fuels!$B:$B,$B17,Tank.Other.Fuels!$D:$D,$S$8,Tank.Other.Fuels!$E:$E,U$9)</f>
        <v>0</v>
      </c>
      <c r="V17" s="50">
        <f>SUMIFS(Tank.Other.Fuels!$F:$F,Tank.Other.Fuels!$B:$B,$B17,Tank.Other.Fuels!$D:$D,$S$8,Tank.Other.Fuels!$E:$E,V$9)</f>
        <v>0</v>
      </c>
      <c r="W17" s="50">
        <f>SUMIFS(Tank.Other.Fuels!$F:$F,Tank.Other.Fuels!$B:$B,$B17,Tank.Other.Fuels!$D:$D,$S$8,Tank.Other.Fuels!$E:$E,W$9)</f>
        <v>0</v>
      </c>
      <c r="X17" s="213">
        <f>D17/1000*'Factors and Sources'!$C$6/1000</f>
        <v>10.135237476</v>
      </c>
      <c r="Y17" s="214">
        <f>E17/1000*'Factors and Sources'!$C$6/1000</f>
        <v>13.00699101</v>
      </c>
      <c r="Z17" s="214">
        <f>F17/1000*'Factors and Sources'!$C$6/1000</f>
        <v>0</v>
      </c>
      <c r="AA17" s="214">
        <f>G17/1000*'Factors and Sources'!$C$6/1000</f>
        <v>0</v>
      </c>
      <c r="AB17" s="214">
        <f>H17/1000*'Factors and Sources'!$C$6/1000</f>
        <v>0</v>
      </c>
      <c r="AC17" s="51">
        <f>I17/10*'Factors and Sources'!$C$7/1000</f>
        <v>0</v>
      </c>
      <c r="AD17" s="51">
        <f>J17/10*'Factors and Sources'!$C$7/1000</f>
        <v>0</v>
      </c>
      <c r="AE17" s="51">
        <f>K17/10*'Factors and Sources'!$C$7/1000</f>
        <v>0</v>
      </c>
      <c r="AF17" s="51">
        <f>L17/10*'Factors and Sources'!$C$7/1000</f>
        <v>0</v>
      </c>
      <c r="AG17" s="51">
        <f>M17/10*'Factors and Sources'!$C$7/1000</f>
        <v>0</v>
      </c>
      <c r="AH17" s="51">
        <f>N17*'Factors and Sources'!$C$10*0.0916/1000</f>
        <v>0</v>
      </c>
      <c r="AI17" s="51">
        <f>O17*'Factors and Sources'!$C$10*0.0916/1000</f>
        <v>0</v>
      </c>
      <c r="AJ17" s="51">
        <f>P17*'Factors and Sources'!$C$10*0.0916/1000</f>
        <v>0</v>
      </c>
      <c r="AK17" s="51">
        <f>Q17*'Factors and Sources'!$C$10*0.0916/1000</f>
        <v>0</v>
      </c>
      <c r="AL17" s="51">
        <f>R17*'Factors and Sources'!$C$10*0.0916/1000</f>
        <v>0</v>
      </c>
      <c r="AM17" s="52">
        <f>S17*'Factors and Sources'!$C$13/1000</f>
        <v>0</v>
      </c>
      <c r="AN17" s="52">
        <f>T17*'Factors and Sources'!$C$13/1000</f>
        <v>0</v>
      </c>
      <c r="AO17" s="52">
        <f>U17*'Factors and Sources'!$C$13/1000</f>
        <v>0</v>
      </c>
      <c r="AP17" s="52">
        <f>V17*'Factors and Sources'!$C$13/1000</f>
        <v>0</v>
      </c>
      <c r="AQ17" s="52">
        <f>W17*'Factors and Sources'!$C$13/1000</f>
        <v>0</v>
      </c>
      <c r="AR17" s="51">
        <f t="shared" si="2"/>
        <v>10.135237476</v>
      </c>
      <c r="AS17" s="51">
        <f t="shared" si="3"/>
        <v>13.00699101</v>
      </c>
      <c r="AT17" s="51">
        <f t="shared" si="4"/>
        <v>0</v>
      </c>
      <c r="AU17" s="51">
        <f t="shared" si="5"/>
        <v>0</v>
      </c>
      <c r="AV17" s="51">
        <f t="shared" si="6"/>
        <v>0</v>
      </c>
      <c r="AW17" s="215">
        <f t="shared" si="7"/>
        <v>11.571114243</v>
      </c>
      <c r="AX17" s="138">
        <f>SUMIFS('Central Hudson Data'!$N:$N,'Central Hudson Data'!$B:$B,$B17,'Central Hudson Data'!$O:$O,AX$9,'Central Hudson Data'!$H:$H,"E")</f>
        <v>11603.219999999992</v>
      </c>
      <c r="AY17" s="216">
        <f>SUMIFS('Central Hudson Data'!$N:$N,'Central Hudson Data'!$B:$B,$B17,'Central Hudson Data'!$O:$O,AY$9,'Central Hudson Data'!$H:$H,"E")</f>
        <v>16492.560000000005</v>
      </c>
      <c r="AZ17" s="216">
        <f>SUMIFS('Central Hudson Data'!$N:$N,'Central Hudson Data'!$B:$B,$B17,'Central Hudson Data'!$O:$O,AZ$9,'Central Hudson Data'!$H:$H,"E")</f>
        <v>0</v>
      </c>
      <c r="BA17" s="216">
        <f>SUMIFS('Central Hudson Data'!$N:$N,'Central Hudson Data'!$B:$B,$B17,'Central Hudson Data'!$O:$O,BA$9,'Central Hudson Data'!$H:$H,"E")</f>
        <v>0</v>
      </c>
      <c r="BB17" s="216">
        <f>SUMIFS('Central Hudson Data'!$N:$N,'Central Hudson Data'!$B:$B,$B17,'Central Hudson Data'!$O:$O,BB$9,'Central Hudson Data'!$H:$H,"E")</f>
        <v>0</v>
      </c>
      <c r="BC17" s="53">
        <f>SUMIFS('Central Hudson Data'!$N:$N,'Central Hudson Data'!$B:$B,$B17,'Central Hudson Data'!$O:$O,BC$9,'Central Hudson Data'!$H:$H,"G")</f>
        <v>0</v>
      </c>
      <c r="BD17" s="53">
        <f>SUMIFS('Central Hudson Data'!$N:$N,'Central Hudson Data'!$B:$B,$B17,'Central Hudson Data'!$O:$O,BD$9,'Central Hudson Data'!$H:$H,"G")</f>
        <v>0</v>
      </c>
      <c r="BE17" s="53">
        <f>SUMIFS('Central Hudson Data'!$N:$N,'Central Hudson Data'!$B:$B,$B17,'Central Hudson Data'!$O:$O,BE$9,'Central Hudson Data'!$H:$H,"G")</f>
        <v>0</v>
      </c>
      <c r="BF17" s="53">
        <f>SUMIFS('Central Hudson Data'!$N:$N,'Central Hudson Data'!$B:$B,$B17,'Central Hudson Data'!$O:$O,BF$9,'Central Hudson Data'!$H:$H,"G")</f>
        <v>0</v>
      </c>
      <c r="BG17" s="53">
        <f>SUMIFS('Central Hudson Data'!$N:$N,'Central Hudson Data'!$B:$B,$B17,'Central Hudson Data'!$O:$O,BG$9,'Central Hudson Data'!$H:$H,"G")</f>
        <v>0</v>
      </c>
      <c r="BH17" s="54">
        <f>SUMIFS(Tank.Other.Fuels!$G:$G,Tank.Other.Fuels!$B:$B,$B17,Tank.Other.Fuels!$D:$D,$BH$8,Tank.Other.Fuels!$E:$E,BH$9)</f>
        <v>0</v>
      </c>
      <c r="BI17" s="54">
        <f>SUMIFS(Tank.Other.Fuels!$G:$G,Tank.Other.Fuels!$B:$B,$B17,Tank.Other.Fuels!$D:$D,$BH$8,Tank.Other.Fuels!$E:$E,BI$9)</f>
        <v>0</v>
      </c>
      <c r="BJ17" s="54">
        <f>SUMIFS(Tank.Other.Fuels!$G:$G,Tank.Other.Fuels!$B:$B,$B17,Tank.Other.Fuels!$D:$D,$BH$8,Tank.Other.Fuels!$E:$E,BJ$9)</f>
        <v>0</v>
      </c>
      <c r="BK17" s="54">
        <f>SUMIFS(Tank.Other.Fuels!$G:$G,Tank.Other.Fuels!$B:$B,$B17,Tank.Other.Fuels!$D:$D,$BH$8,Tank.Other.Fuels!$E:$E,BK$9)</f>
        <v>0</v>
      </c>
      <c r="BL17" s="54">
        <f>SUMIFS(Tank.Other.Fuels!$G:$G,Tank.Other.Fuels!$B:$B,$B17,Tank.Other.Fuels!$D:$D,$BH$8,Tank.Other.Fuels!$E:$E,BL$9)</f>
        <v>0</v>
      </c>
      <c r="BM17" s="54">
        <f>SUMIFS(Tank.Other.Fuels!$G:$G,Tank.Other.Fuels!$B:$B,$B17,Tank.Other.Fuels!$D:$D,$BM$8,Tank.Other.Fuels!$E:$E,BM$9)</f>
        <v>0</v>
      </c>
      <c r="BN17" s="54">
        <f>SUMIFS(Tank.Other.Fuels!$G:$G,Tank.Other.Fuels!$B:$B,$B17,Tank.Other.Fuels!$D:$D,$BM$8,Tank.Other.Fuels!$E:$E,BN$9)</f>
        <v>0</v>
      </c>
      <c r="BO17" s="54">
        <f>SUMIFS(Tank.Other.Fuels!$G:$G,Tank.Other.Fuels!$B:$B,$B17,Tank.Other.Fuels!$D:$D,$BM$8,Tank.Other.Fuels!$E:$E,BO$9)</f>
        <v>0</v>
      </c>
      <c r="BP17" s="54">
        <f>SUMIFS(Tank.Other.Fuels!$G:$G,Tank.Other.Fuels!$B:$B,$B17,Tank.Other.Fuels!$D:$D,$BM$8,Tank.Other.Fuels!$E:$E,BP$9)</f>
        <v>0</v>
      </c>
      <c r="BQ17" s="54">
        <f>SUMIFS(Tank.Other.Fuels!$G:$G,Tank.Other.Fuels!$B:$B,$B17,Tank.Other.Fuels!$D:$D,$BM$8,Tank.Other.Fuels!$E:$E,BQ$9)</f>
        <v>0</v>
      </c>
      <c r="BR17" s="55">
        <f t="shared" si="8"/>
        <v>11603.219999999992</v>
      </c>
      <c r="BS17" s="55">
        <f t="shared" si="9"/>
        <v>16492.560000000005</v>
      </c>
      <c r="BT17" s="55">
        <f t="shared" si="10"/>
        <v>0</v>
      </c>
      <c r="BU17" s="55">
        <f t="shared" si="11"/>
        <v>0</v>
      </c>
      <c r="BV17" s="55">
        <f t="shared" si="12"/>
        <v>0</v>
      </c>
      <c r="BW17" s="77">
        <f t="shared" si="13"/>
        <v>14047.89</v>
      </c>
    </row>
    <row r="18" spans="1:75" x14ac:dyDescent="0.25">
      <c r="B18" s="231" t="s">
        <v>245</v>
      </c>
      <c r="C18" s="49" t="str">
        <f>VLOOKUP(B18,'Facility Master List'!$A$6:$D$89,3,FALSE)</f>
        <v>Administration Facilities</v>
      </c>
      <c r="D18" s="148">
        <f>SUMIFS('Central Hudson Data'!$I:$I,'Central Hudson Data'!$B:$B,$B18,'Central Hudson Data'!$O:$O,D$9,'Central Hudson Data'!$H:$H,"E")</f>
        <v>67645</v>
      </c>
      <c r="E18" s="56">
        <f>SUMIFS('Central Hudson Data'!$I:$I,'Central Hudson Data'!$B:$B,$B18,'Central Hudson Data'!$O:$O,E$9,'Central Hudson Data'!$H:$H,"E")</f>
        <v>68677</v>
      </c>
      <c r="F18" s="210">
        <f>SUMIFS('Central Hudson Data'!$I:$I,'Central Hudson Data'!$B:$B,$B18,'Central Hudson Data'!$O:$O,F$9,'Central Hudson Data'!$H:$H,"E")</f>
        <v>0</v>
      </c>
      <c r="G18" s="210">
        <f>SUMIFS('Central Hudson Data'!$I:$I,'Central Hudson Data'!$B:$B,$B18,'Central Hudson Data'!$O:$O,G$9,'Central Hudson Data'!$H:$H,"E")</f>
        <v>0</v>
      </c>
      <c r="H18" s="211">
        <f>SUMIFS('Central Hudson Data'!$I:$I,'Central Hudson Data'!$B:$B,$B18,'Central Hudson Data'!$O:$O,H$9,'Central Hudson Data'!$H:$H,"E")</f>
        <v>0</v>
      </c>
      <c r="I18" s="50">
        <f>SUMIFS('Central Hudson Data'!$I:$I,'Central Hudson Data'!$B:$B,$B18,'Central Hudson Data'!$O:$O,I$9,'Central Hudson Data'!$H:$H,"G")</f>
        <v>0</v>
      </c>
      <c r="J18" s="50">
        <f>SUMIFS('Central Hudson Data'!$I:$I,'Central Hudson Data'!$B:$B,$B18,'Central Hudson Data'!$O:$O,J$9,'Central Hudson Data'!$H:$H,"G")</f>
        <v>0</v>
      </c>
      <c r="K18" s="50">
        <f>SUMIFS('Central Hudson Data'!$I:$I,'Central Hudson Data'!$B:$B,$B18,'Central Hudson Data'!$O:$O,K$9,'Central Hudson Data'!$H:$H,"G")</f>
        <v>0</v>
      </c>
      <c r="L18" s="50">
        <f>SUMIFS('Central Hudson Data'!$I:$I,'Central Hudson Data'!$B:$B,$B18,'Central Hudson Data'!$O:$O,L$9,'Central Hudson Data'!$H:$H,"G")</f>
        <v>0</v>
      </c>
      <c r="M18" s="50">
        <f>SUMIFS('Central Hudson Data'!$I:$I,'Central Hudson Data'!$B:$B,$B18,'Central Hudson Data'!$O:$O,M$9,'Central Hudson Data'!$H:$H,"G")</f>
        <v>0</v>
      </c>
      <c r="N18" s="50">
        <f>SUMIFS(Tank.Other.Fuels!$F:$F,Tank.Other.Fuels!$B:$B,$B18,Tank.Other.Fuels!$D:$D,$N$8,Tank.Other.Fuels!$E:$E,N$9)</f>
        <v>507</v>
      </c>
      <c r="O18" s="50">
        <f>SUMIFS(Tank.Other.Fuels!$F:$F,Tank.Other.Fuels!$B:$B,$B18,Tank.Other.Fuels!$D:$D,$N$8,Tank.Other.Fuels!$E:$E,O$9)</f>
        <v>1452.6</v>
      </c>
      <c r="P18" s="50">
        <f>SUMIFS(Tank.Other.Fuels!$F:$F,Tank.Other.Fuels!$B:$B,$B18,Tank.Other.Fuels!$D:$D,$N$8,Tank.Other.Fuels!$E:$E,P$9)</f>
        <v>0</v>
      </c>
      <c r="Q18" s="50">
        <f>SUMIFS(Tank.Other.Fuels!$F:$F,Tank.Other.Fuels!$B:$B,$B18,Tank.Other.Fuels!$D:$D,$N$8,Tank.Other.Fuels!$E:$E,Q$9)</f>
        <v>0</v>
      </c>
      <c r="R18" s="50">
        <f>SUMIFS(Tank.Other.Fuels!$F:$F,Tank.Other.Fuels!$B:$B,$B18,Tank.Other.Fuels!$D:$D,$N$8,Tank.Other.Fuels!$E:$E,R$9)</f>
        <v>0</v>
      </c>
      <c r="S18" s="50">
        <f>SUMIFS(Tank.Other.Fuels!$F:$F,Tank.Other.Fuels!$B:$B,$B18,Tank.Other.Fuels!$D:$D,$S$8,Tank.Other.Fuels!$E:$E,S$9)</f>
        <v>10790</v>
      </c>
      <c r="T18" s="50">
        <f>SUMIFS(Tank.Other.Fuels!$F:$F,Tank.Other.Fuels!$B:$B,$B18,Tank.Other.Fuels!$D:$D,$S$8,Tank.Other.Fuels!$E:$E,T$9)</f>
        <v>7889.9</v>
      </c>
      <c r="U18" s="50">
        <f>SUMIFS(Tank.Other.Fuels!$F:$F,Tank.Other.Fuels!$B:$B,$B18,Tank.Other.Fuels!$D:$D,$S$8,Tank.Other.Fuels!$E:$E,U$9)</f>
        <v>0</v>
      </c>
      <c r="V18" s="50">
        <f>SUMIFS(Tank.Other.Fuels!$F:$F,Tank.Other.Fuels!$B:$B,$B18,Tank.Other.Fuels!$D:$D,$S$8,Tank.Other.Fuels!$E:$E,V$9)</f>
        <v>0</v>
      </c>
      <c r="W18" s="50">
        <f>SUMIFS(Tank.Other.Fuels!$F:$F,Tank.Other.Fuels!$B:$B,$B18,Tank.Other.Fuels!$D:$D,$S$8,Tank.Other.Fuels!$E:$E,W$9)</f>
        <v>0</v>
      </c>
      <c r="X18" s="213">
        <f>D18/1000*'Factors and Sources'!$C$6/1000</f>
        <v>9.0805295099999999</v>
      </c>
      <c r="Y18" s="214">
        <f>E18/1000*'Factors and Sources'!$C$6/1000</f>
        <v>9.2190631260000018</v>
      </c>
      <c r="Z18" s="214">
        <f>F18/1000*'Factors and Sources'!$C$6/1000</f>
        <v>0</v>
      </c>
      <c r="AA18" s="214">
        <f>G18/1000*'Factors and Sources'!$C$6/1000</f>
        <v>0</v>
      </c>
      <c r="AB18" s="214">
        <f>H18/1000*'Factors and Sources'!$C$6/1000</f>
        <v>0</v>
      </c>
      <c r="AC18" s="51">
        <f>I18/10*'Factors and Sources'!$C$7/1000</f>
        <v>0</v>
      </c>
      <c r="AD18" s="51">
        <f>J18/10*'Factors and Sources'!$C$7/1000</f>
        <v>0</v>
      </c>
      <c r="AE18" s="51">
        <f>K18/10*'Factors and Sources'!$C$7/1000</f>
        <v>0</v>
      </c>
      <c r="AF18" s="51">
        <f>L18/10*'Factors and Sources'!$C$7/1000</f>
        <v>0</v>
      </c>
      <c r="AG18" s="51">
        <f>M18/10*'Factors and Sources'!$C$7/1000</f>
        <v>0</v>
      </c>
      <c r="AH18" s="51">
        <f>N18*'Factors and Sources'!$C$10*0.0916/1000</f>
        <v>2.8542761519999997</v>
      </c>
      <c r="AI18" s="51">
        <f>O18*'Factors and Sources'!$C$10*0.0916/1000</f>
        <v>8.1777545136000001</v>
      </c>
      <c r="AJ18" s="51">
        <f>P18*'Factors and Sources'!$C$10*0.0916/1000</f>
        <v>0</v>
      </c>
      <c r="AK18" s="51">
        <f>Q18*'Factors and Sources'!$C$10*0.0916/1000</f>
        <v>0</v>
      </c>
      <c r="AL18" s="51">
        <f>R18*'Factors and Sources'!$C$10*0.0916/1000</f>
        <v>0</v>
      </c>
      <c r="AM18" s="52">
        <f>S18*'Factors and Sources'!$C$13/1000</f>
        <v>110.05799999999998</v>
      </c>
      <c r="AN18" s="52">
        <f>T18*'Factors and Sources'!$C$13/1000</f>
        <v>80.476979999999998</v>
      </c>
      <c r="AO18" s="52">
        <f>U18*'Factors and Sources'!$C$13/1000</f>
        <v>0</v>
      </c>
      <c r="AP18" s="52">
        <f>V18*'Factors and Sources'!$C$13/1000</f>
        <v>0</v>
      </c>
      <c r="AQ18" s="52">
        <f>W18*'Factors and Sources'!$C$13/1000</f>
        <v>0</v>
      </c>
      <c r="AR18" s="51">
        <f t="shared" si="2"/>
        <v>121.99280566199998</v>
      </c>
      <c r="AS18" s="51">
        <f t="shared" si="3"/>
        <v>97.873797639599999</v>
      </c>
      <c r="AT18" s="51">
        <f t="shared" si="4"/>
        <v>0</v>
      </c>
      <c r="AU18" s="51">
        <f t="shared" si="5"/>
        <v>0</v>
      </c>
      <c r="AV18" s="51">
        <f t="shared" si="6"/>
        <v>0</v>
      </c>
      <c r="AW18" s="215">
        <f t="shared" si="7"/>
        <v>109.93330165079999</v>
      </c>
      <c r="AX18" s="138">
        <f>SUMIFS('Central Hudson Data'!$N:$N,'Central Hudson Data'!$B:$B,$B18,'Central Hudson Data'!$O:$O,AX$9,'Central Hudson Data'!$H:$H,"E")</f>
        <v>6952.8799999999974</v>
      </c>
      <c r="AY18" s="216">
        <f>SUMIFS('Central Hudson Data'!$N:$N,'Central Hudson Data'!$B:$B,$B18,'Central Hudson Data'!$O:$O,AY$9,'Central Hudson Data'!$H:$H,"E")</f>
        <v>7945.8800000000019</v>
      </c>
      <c r="AZ18" s="216">
        <f>SUMIFS('Central Hudson Data'!$N:$N,'Central Hudson Data'!$B:$B,$B18,'Central Hudson Data'!$O:$O,AZ$9,'Central Hudson Data'!$H:$H,"E")</f>
        <v>0</v>
      </c>
      <c r="BA18" s="216">
        <f>SUMIFS('Central Hudson Data'!$N:$N,'Central Hudson Data'!$B:$B,$B18,'Central Hudson Data'!$O:$O,BA$9,'Central Hudson Data'!$H:$H,"E")</f>
        <v>0</v>
      </c>
      <c r="BB18" s="216">
        <f>SUMIFS('Central Hudson Data'!$N:$N,'Central Hudson Data'!$B:$B,$B18,'Central Hudson Data'!$O:$O,BB$9,'Central Hudson Data'!$H:$H,"E")</f>
        <v>0</v>
      </c>
      <c r="BC18" s="53">
        <f>SUMIFS('Central Hudson Data'!$N:$N,'Central Hudson Data'!$B:$B,$B18,'Central Hudson Data'!$O:$O,BC$9,'Central Hudson Data'!$H:$H,"G")</f>
        <v>0</v>
      </c>
      <c r="BD18" s="53">
        <f>SUMIFS('Central Hudson Data'!$N:$N,'Central Hudson Data'!$B:$B,$B18,'Central Hudson Data'!$O:$O,BD$9,'Central Hudson Data'!$H:$H,"G")</f>
        <v>0</v>
      </c>
      <c r="BE18" s="53">
        <f>SUMIFS('Central Hudson Data'!$N:$N,'Central Hudson Data'!$B:$B,$B18,'Central Hudson Data'!$O:$O,BE$9,'Central Hudson Data'!$H:$H,"G")</f>
        <v>0</v>
      </c>
      <c r="BF18" s="53">
        <f>SUMIFS('Central Hudson Data'!$N:$N,'Central Hudson Data'!$B:$B,$B18,'Central Hudson Data'!$O:$O,BF$9,'Central Hudson Data'!$H:$H,"G")</f>
        <v>0</v>
      </c>
      <c r="BG18" s="53">
        <f>SUMIFS('Central Hudson Data'!$N:$N,'Central Hudson Data'!$B:$B,$B18,'Central Hudson Data'!$O:$O,BG$9,'Central Hudson Data'!$H:$H,"G")</f>
        <v>0</v>
      </c>
      <c r="BH18" s="54">
        <f>SUMIFS(Tank.Other.Fuels!$G:$G,Tank.Other.Fuels!$B:$B,$B18,Tank.Other.Fuels!$D:$D,$BH$8,Tank.Other.Fuels!$E:$E,BH$9)</f>
        <v>426.84</v>
      </c>
      <c r="BI18" s="54">
        <f>SUMIFS(Tank.Other.Fuels!$G:$G,Tank.Other.Fuels!$B:$B,$B18,Tank.Other.Fuels!$D:$D,$BH$8,Tank.Other.Fuels!$E:$E,BI$9)</f>
        <v>1753.43</v>
      </c>
      <c r="BJ18" s="54">
        <f>SUMIFS(Tank.Other.Fuels!$G:$G,Tank.Other.Fuels!$B:$B,$B18,Tank.Other.Fuels!$D:$D,$BH$8,Tank.Other.Fuels!$E:$E,BJ$9)</f>
        <v>0</v>
      </c>
      <c r="BK18" s="54">
        <f>SUMIFS(Tank.Other.Fuels!$G:$G,Tank.Other.Fuels!$B:$B,$B18,Tank.Other.Fuels!$D:$D,$BH$8,Tank.Other.Fuels!$E:$E,BK$9)</f>
        <v>0</v>
      </c>
      <c r="BL18" s="54">
        <f>SUMIFS(Tank.Other.Fuels!$G:$G,Tank.Other.Fuels!$B:$B,$B18,Tank.Other.Fuels!$D:$D,$BH$8,Tank.Other.Fuels!$E:$E,BL$9)</f>
        <v>0</v>
      </c>
      <c r="BM18" s="54">
        <f>SUMIFS(Tank.Other.Fuels!$G:$G,Tank.Other.Fuels!$B:$B,$B18,Tank.Other.Fuels!$D:$D,$BM$8,Tank.Other.Fuels!$E:$E,BM$9)</f>
        <v>15574.68</v>
      </c>
      <c r="BN18" s="54">
        <f>SUMIFS(Tank.Other.Fuels!$G:$G,Tank.Other.Fuels!$B:$B,$B18,Tank.Other.Fuels!$D:$D,$BM$8,Tank.Other.Fuels!$E:$E,BN$9)</f>
        <v>14248.5</v>
      </c>
      <c r="BO18" s="54">
        <f>SUMIFS(Tank.Other.Fuels!$G:$G,Tank.Other.Fuels!$B:$B,$B18,Tank.Other.Fuels!$D:$D,$BM$8,Tank.Other.Fuels!$E:$E,BO$9)</f>
        <v>0</v>
      </c>
      <c r="BP18" s="54">
        <f>SUMIFS(Tank.Other.Fuels!$G:$G,Tank.Other.Fuels!$B:$B,$B18,Tank.Other.Fuels!$D:$D,$BM$8,Tank.Other.Fuels!$E:$E,BP$9)</f>
        <v>0</v>
      </c>
      <c r="BQ18" s="54">
        <f>SUMIFS(Tank.Other.Fuels!$G:$G,Tank.Other.Fuels!$B:$B,$B18,Tank.Other.Fuels!$D:$D,$BM$8,Tank.Other.Fuels!$E:$E,BQ$9)</f>
        <v>0</v>
      </c>
      <c r="BR18" s="55">
        <f t="shared" si="8"/>
        <v>22954.399999999998</v>
      </c>
      <c r="BS18" s="55">
        <f t="shared" si="9"/>
        <v>23947.81</v>
      </c>
      <c r="BT18" s="55">
        <f t="shared" si="10"/>
        <v>0</v>
      </c>
      <c r="BU18" s="55">
        <f t="shared" si="11"/>
        <v>0</v>
      </c>
      <c r="BV18" s="55">
        <f t="shared" si="12"/>
        <v>0</v>
      </c>
      <c r="BW18" s="77">
        <f t="shared" si="13"/>
        <v>23451.105</v>
      </c>
    </row>
    <row r="19" spans="1:75" x14ac:dyDescent="0.25">
      <c r="B19" s="231" t="s">
        <v>258</v>
      </c>
      <c r="C19" s="49" t="str">
        <f>VLOOKUP(B19,'Facility Master List'!$A$6:$D$89,3,FALSE)</f>
        <v>Solid waste facilities</v>
      </c>
      <c r="D19" s="148">
        <f>SUMIFS('Central Hudson Data'!$I:$I,'Central Hudson Data'!$B:$B,$B19,'Central Hudson Data'!$O:$O,D$9,'Central Hudson Data'!$H:$H,"E")</f>
        <v>21808</v>
      </c>
      <c r="E19" s="56">
        <f>SUMIFS('Central Hudson Data'!$I:$I,'Central Hudson Data'!$B:$B,$B19,'Central Hudson Data'!$O:$O,E$9,'Central Hudson Data'!$H:$H,"E")</f>
        <v>23146</v>
      </c>
      <c r="F19" s="210">
        <f>SUMIFS('Central Hudson Data'!$I:$I,'Central Hudson Data'!$B:$B,$B19,'Central Hudson Data'!$O:$O,F$9,'Central Hudson Data'!$H:$H,"E")</f>
        <v>0</v>
      </c>
      <c r="G19" s="210">
        <f>SUMIFS('Central Hudson Data'!$I:$I,'Central Hudson Data'!$B:$B,$B19,'Central Hudson Data'!$O:$O,G$9,'Central Hudson Data'!$H:$H,"E")</f>
        <v>0</v>
      </c>
      <c r="H19" s="211">
        <f>SUMIFS('Central Hudson Data'!$I:$I,'Central Hudson Data'!$B:$B,$B19,'Central Hudson Data'!$O:$O,H$9,'Central Hudson Data'!$H:$H,"E")</f>
        <v>0</v>
      </c>
      <c r="I19" s="50">
        <f>SUMIFS('Central Hudson Data'!$I:$I,'Central Hudson Data'!$B:$B,$B19,'Central Hudson Data'!$O:$O,I$9,'Central Hudson Data'!$H:$H,"G")</f>
        <v>0</v>
      </c>
      <c r="J19" s="50">
        <f>SUMIFS('Central Hudson Data'!$I:$I,'Central Hudson Data'!$B:$B,$B19,'Central Hudson Data'!$O:$O,J$9,'Central Hudson Data'!$H:$H,"G")</f>
        <v>0</v>
      </c>
      <c r="K19" s="50">
        <f>SUMIFS('Central Hudson Data'!$I:$I,'Central Hudson Data'!$B:$B,$B19,'Central Hudson Data'!$O:$O,K$9,'Central Hudson Data'!$H:$H,"G")</f>
        <v>0</v>
      </c>
      <c r="L19" s="50">
        <f>SUMIFS('Central Hudson Data'!$I:$I,'Central Hudson Data'!$B:$B,$B19,'Central Hudson Data'!$O:$O,L$9,'Central Hudson Data'!$H:$H,"G")</f>
        <v>0</v>
      </c>
      <c r="M19" s="50">
        <f>SUMIFS('Central Hudson Data'!$I:$I,'Central Hudson Data'!$B:$B,$B19,'Central Hudson Data'!$O:$O,M$9,'Central Hudson Data'!$H:$H,"G")</f>
        <v>0</v>
      </c>
      <c r="N19" s="50">
        <f>SUMIFS(Tank.Other.Fuels!$F:$F,Tank.Other.Fuels!$B:$B,$B19,Tank.Other.Fuels!$D:$D,$N$8,Tank.Other.Fuels!$E:$E,N$9)</f>
        <v>0</v>
      </c>
      <c r="O19" s="50">
        <f>SUMIFS(Tank.Other.Fuels!$F:$F,Tank.Other.Fuels!$B:$B,$B19,Tank.Other.Fuels!$D:$D,$N$8,Tank.Other.Fuels!$E:$E,O$9)</f>
        <v>0</v>
      </c>
      <c r="P19" s="50">
        <f>SUMIFS(Tank.Other.Fuels!$F:$F,Tank.Other.Fuels!$B:$B,$B19,Tank.Other.Fuels!$D:$D,$N$8,Tank.Other.Fuels!$E:$E,P$9)</f>
        <v>0</v>
      </c>
      <c r="Q19" s="50">
        <f>SUMIFS(Tank.Other.Fuels!$F:$F,Tank.Other.Fuels!$B:$B,$B19,Tank.Other.Fuels!$D:$D,$N$8,Tank.Other.Fuels!$E:$E,Q$9)</f>
        <v>0</v>
      </c>
      <c r="R19" s="50">
        <f>SUMIFS(Tank.Other.Fuels!$F:$F,Tank.Other.Fuels!$B:$B,$B19,Tank.Other.Fuels!$D:$D,$N$8,Tank.Other.Fuels!$E:$E,R$9)</f>
        <v>0</v>
      </c>
      <c r="S19" s="50">
        <f>SUMIFS(Tank.Other.Fuels!$F:$F,Tank.Other.Fuels!$B:$B,$B19,Tank.Other.Fuels!$D:$D,$S$8,Tank.Other.Fuels!$E:$E,S$9)</f>
        <v>0</v>
      </c>
      <c r="T19" s="50">
        <f>SUMIFS(Tank.Other.Fuels!$F:$F,Tank.Other.Fuels!$B:$B,$B19,Tank.Other.Fuels!$D:$D,$S$8,Tank.Other.Fuels!$E:$E,T$9)</f>
        <v>0</v>
      </c>
      <c r="U19" s="50">
        <f>SUMIFS(Tank.Other.Fuels!$F:$F,Tank.Other.Fuels!$B:$B,$B19,Tank.Other.Fuels!$D:$D,$S$8,Tank.Other.Fuels!$E:$E,U$9)</f>
        <v>0</v>
      </c>
      <c r="V19" s="50">
        <f>SUMIFS(Tank.Other.Fuels!$F:$F,Tank.Other.Fuels!$B:$B,$B19,Tank.Other.Fuels!$D:$D,$S$8,Tank.Other.Fuels!$E:$E,V$9)</f>
        <v>0</v>
      </c>
      <c r="W19" s="50">
        <f>SUMIFS(Tank.Other.Fuels!$F:$F,Tank.Other.Fuels!$B:$B,$B19,Tank.Other.Fuels!$D:$D,$S$8,Tank.Other.Fuels!$E:$E,W$9)</f>
        <v>0</v>
      </c>
      <c r="X19" s="213">
        <f>D19/1000*'Factors and Sources'!$C$6/1000</f>
        <v>2.9274623040000001</v>
      </c>
      <c r="Y19" s="214">
        <f>E19/1000*'Factors and Sources'!$C$6/1000</f>
        <v>3.1070727480000002</v>
      </c>
      <c r="Z19" s="214">
        <f>F19/1000*'Factors and Sources'!$C$6/1000</f>
        <v>0</v>
      </c>
      <c r="AA19" s="214">
        <f>G19/1000*'Factors and Sources'!$C$6/1000</f>
        <v>0</v>
      </c>
      <c r="AB19" s="214">
        <f>H19/1000*'Factors and Sources'!$C$6/1000</f>
        <v>0</v>
      </c>
      <c r="AC19" s="51">
        <f>I19/10*'Factors and Sources'!$C$7/1000</f>
        <v>0</v>
      </c>
      <c r="AD19" s="51">
        <f>J19/10*'Factors and Sources'!$C$7/1000</f>
        <v>0</v>
      </c>
      <c r="AE19" s="51">
        <f>K19/10*'Factors and Sources'!$C$7/1000</f>
        <v>0</v>
      </c>
      <c r="AF19" s="51">
        <f>L19/10*'Factors and Sources'!$C$7/1000</f>
        <v>0</v>
      </c>
      <c r="AG19" s="51">
        <f>M19/10*'Factors and Sources'!$C$7/1000</f>
        <v>0</v>
      </c>
      <c r="AH19" s="51">
        <f>N19*'Factors and Sources'!$C$10*0.0916/1000</f>
        <v>0</v>
      </c>
      <c r="AI19" s="51">
        <f>O19*'Factors and Sources'!$C$10*0.0916/1000</f>
        <v>0</v>
      </c>
      <c r="AJ19" s="51">
        <f>P19*'Factors and Sources'!$C$10*0.0916/1000</f>
        <v>0</v>
      </c>
      <c r="AK19" s="51">
        <f>Q19*'Factors and Sources'!$C$10*0.0916/1000</f>
        <v>0</v>
      </c>
      <c r="AL19" s="51">
        <f>R19*'Factors and Sources'!$C$10*0.0916/1000</f>
        <v>0</v>
      </c>
      <c r="AM19" s="52">
        <f>S19*'Factors and Sources'!$C$13/1000</f>
        <v>0</v>
      </c>
      <c r="AN19" s="52">
        <f>T19*'Factors and Sources'!$C$13/1000</f>
        <v>0</v>
      </c>
      <c r="AO19" s="52">
        <f>U19*'Factors and Sources'!$C$13/1000</f>
        <v>0</v>
      </c>
      <c r="AP19" s="52">
        <f>V19*'Factors and Sources'!$C$13/1000</f>
        <v>0</v>
      </c>
      <c r="AQ19" s="52">
        <f>W19*'Factors and Sources'!$C$13/1000</f>
        <v>0</v>
      </c>
      <c r="AR19" s="51">
        <f t="shared" si="2"/>
        <v>2.9274623040000001</v>
      </c>
      <c r="AS19" s="51">
        <f t="shared" si="3"/>
        <v>3.1070727480000002</v>
      </c>
      <c r="AT19" s="51">
        <f t="shared" si="4"/>
        <v>0</v>
      </c>
      <c r="AU19" s="51">
        <f t="shared" si="5"/>
        <v>0</v>
      </c>
      <c r="AV19" s="51">
        <f t="shared" si="6"/>
        <v>0</v>
      </c>
      <c r="AW19" s="215">
        <f t="shared" si="7"/>
        <v>3.0172675260000004</v>
      </c>
      <c r="AX19" s="138">
        <f>SUMIFS('Central Hudson Data'!$N:$N,'Central Hudson Data'!$B:$B,$B19,'Central Hudson Data'!$O:$O,AX$9,'Central Hudson Data'!$H:$H,"E")</f>
        <v>2774.3999999999996</v>
      </c>
      <c r="AY19" s="216">
        <f>SUMIFS('Central Hudson Data'!$N:$N,'Central Hudson Data'!$B:$B,$B19,'Central Hudson Data'!$O:$O,AY$9,'Central Hudson Data'!$H:$H,"E")</f>
        <v>3403.03</v>
      </c>
      <c r="AZ19" s="216">
        <f>SUMIFS('Central Hudson Data'!$N:$N,'Central Hudson Data'!$B:$B,$B19,'Central Hudson Data'!$O:$O,AZ$9,'Central Hudson Data'!$H:$H,"E")</f>
        <v>0</v>
      </c>
      <c r="BA19" s="216">
        <f>SUMIFS('Central Hudson Data'!$N:$N,'Central Hudson Data'!$B:$B,$B19,'Central Hudson Data'!$O:$O,BA$9,'Central Hudson Data'!$H:$H,"E")</f>
        <v>0</v>
      </c>
      <c r="BB19" s="216">
        <f>SUMIFS('Central Hudson Data'!$N:$N,'Central Hudson Data'!$B:$B,$B19,'Central Hudson Data'!$O:$O,BB$9,'Central Hudson Data'!$H:$H,"E")</f>
        <v>0</v>
      </c>
      <c r="BC19" s="53">
        <f>SUMIFS('Central Hudson Data'!$N:$N,'Central Hudson Data'!$B:$B,$B19,'Central Hudson Data'!$O:$O,BC$9,'Central Hudson Data'!$H:$H,"G")</f>
        <v>0</v>
      </c>
      <c r="BD19" s="53">
        <f>SUMIFS('Central Hudson Data'!$N:$N,'Central Hudson Data'!$B:$B,$B19,'Central Hudson Data'!$O:$O,BD$9,'Central Hudson Data'!$H:$H,"G")</f>
        <v>0</v>
      </c>
      <c r="BE19" s="53">
        <f>SUMIFS('Central Hudson Data'!$N:$N,'Central Hudson Data'!$B:$B,$B19,'Central Hudson Data'!$O:$O,BE$9,'Central Hudson Data'!$H:$H,"G")</f>
        <v>0</v>
      </c>
      <c r="BF19" s="53">
        <f>SUMIFS('Central Hudson Data'!$N:$N,'Central Hudson Data'!$B:$B,$B19,'Central Hudson Data'!$O:$O,BF$9,'Central Hudson Data'!$H:$H,"G")</f>
        <v>0</v>
      </c>
      <c r="BG19" s="53">
        <f>SUMIFS('Central Hudson Data'!$N:$N,'Central Hudson Data'!$B:$B,$B19,'Central Hudson Data'!$O:$O,BG$9,'Central Hudson Data'!$H:$H,"G")</f>
        <v>0</v>
      </c>
      <c r="BH19" s="54">
        <f>SUMIFS(Tank.Other.Fuels!$G:$G,Tank.Other.Fuels!$B:$B,$B19,Tank.Other.Fuels!$D:$D,$BH$8,Tank.Other.Fuels!$E:$E,BH$9)</f>
        <v>0</v>
      </c>
      <c r="BI19" s="54">
        <f>SUMIFS(Tank.Other.Fuels!$G:$G,Tank.Other.Fuels!$B:$B,$B19,Tank.Other.Fuels!$D:$D,$BH$8,Tank.Other.Fuels!$E:$E,BI$9)</f>
        <v>0</v>
      </c>
      <c r="BJ19" s="54">
        <f>SUMIFS(Tank.Other.Fuels!$G:$G,Tank.Other.Fuels!$B:$B,$B19,Tank.Other.Fuels!$D:$D,$BH$8,Tank.Other.Fuels!$E:$E,BJ$9)</f>
        <v>0</v>
      </c>
      <c r="BK19" s="54">
        <f>SUMIFS(Tank.Other.Fuels!$G:$G,Tank.Other.Fuels!$B:$B,$B19,Tank.Other.Fuels!$D:$D,$BH$8,Tank.Other.Fuels!$E:$E,BK$9)</f>
        <v>0</v>
      </c>
      <c r="BL19" s="54">
        <f>SUMIFS(Tank.Other.Fuels!$G:$G,Tank.Other.Fuels!$B:$B,$B19,Tank.Other.Fuels!$D:$D,$BH$8,Tank.Other.Fuels!$E:$E,BL$9)</f>
        <v>0</v>
      </c>
      <c r="BM19" s="54">
        <f>SUMIFS(Tank.Other.Fuels!$G:$G,Tank.Other.Fuels!$B:$B,$B19,Tank.Other.Fuels!$D:$D,$BM$8,Tank.Other.Fuels!$E:$E,BM$9)</f>
        <v>0</v>
      </c>
      <c r="BN19" s="54">
        <f>SUMIFS(Tank.Other.Fuels!$G:$G,Tank.Other.Fuels!$B:$B,$B19,Tank.Other.Fuels!$D:$D,$BM$8,Tank.Other.Fuels!$E:$E,BN$9)</f>
        <v>0</v>
      </c>
      <c r="BO19" s="54">
        <f>SUMIFS(Tank.Other.Fuels!$G:$G,Tank.Other.Fuels!$B:$B,$B19,Tank.Other.Fuels!$D:$D,$BM$8,Tank.Other.Fuels!$E:$E,BO$9)</f>
        <v>0</v>
      </c>
      <c r="BP19" s="54">
        <f>SUMIFS(Tank.Other.Fuels!$G:$G,Tank.Other.Fuels!$B:$B,$B19,Tank.Other.Fuels!$D:$D,$BM$8,Tank.Other.Fuels!$E:$E,BP$9)</f>
        <v>0</v>
      </c>
      <c r="BQ19" s="54">
        <f>SUMIFS(Tank.Other.Fuels!$G:$G,Tank.Other.Fuels!$B:$B,$B19,Tank.Other.Fuels!$D:$D,$BM$8,Tank.Other.Fuels!$E:$E,BQ$9)</f>
        <v>0</v>
      </c>
      <c r="BR19" s="55">
        <f t="shared" si="8"/>
        <v>2774.3999999999996</v>
      </c>
      <c r="BS19" s="55">
        <f t="shared" si="9"/>
        <v>3403.03</v>
      </c>
      <c r="BT19" s="55">
        <f t="shared" si="10"/>
        <v>0</v>
      </c>
      <c r="BU19" s="55">
        <f t="shared" si="11"/>
        <v>0</v>
      </c>
      <c r="BV19" s="55">
        <f t="shared" si="12"/>
        <v>0</v>
      </c>
      <c r="BW19" s="77">
        <f t="shared" si="13"/>
        <v>3088.7150000000001</v>
      </c>
    </row>
    <row r="20" spans="1:75" x14ac:dyDescent="0.25">
      <c r="B20" s="231" t="s">
        <v>272</v>
      </c>
      <c r="C20" s="49" t="str">
        <f>VLOOKUP(B20,'Facility Master List'!$A$6:$D$89,3,FALSE)</f>
        <v>Administration Facilities</v>
      </c>
      <c r="D20" s="148">
        <f>SUMIFS('Central Hudson Data'!$I:$I,'Central Hudson Data'!$B:$B,$B20,'Central Hudson Data'!$O:$O,D$9,'Central Hudson Data'!$H:$H,"E")</f>
        <v>64280</v>
      </c>
      <c r="E20" s="56">
        <f>SUMIFS('Central Hudson Data'!$I:$I,'Central Hudson Data'!$B:$B,$B20,'Central Hudson Data'!$O:$O,E$9,'Central Hudson Data'!$H:$H,"E")</f>
        <v>66320</v>
      </c>
      <c r="F20" s="210">
        <f>SUMIFS('Central Hudson Data'!$I:$I,'Central Hudson Data'!$B:$B,$B20,'Central Hudson Data'!$O:$O,F$9,'Central Hudson Data'!$H:$H,"E")</f>
        <v>0</v>
      </c>
      <c r="G20" s="210">
        <f>SUMIFS('Central Hudson Data'!$I:$I,'Central Hudson Data'!$B:$B,$B20,'Central Hudson Data'!$O:$O,G$9,'Central Hudson Data'!$H:$H,"E")</f>
        <v>0</v>
      </c>
      <c r="H20" s="211">
        <f>SUMIFS('Central Hudson Data'!$I:$I,'Central Hudson Data'!$B:$B,$B20,'Central Hudson Data'!$O:$O,H$9,'Central Hudson Data'!$H:$H,"E")</f>
        <v>0</v>
      </c>
      <c r="I20" s="50">
        <f>SUMIFS('Central Hudson Data'!$I:$I,'Central Hudson Data'!$B:$B,$B20,'Central Hudson Data'!$O:$O,I$9,'Central Hudson Data'!$H:$H,"G")</f>
        <v>1692</v>
      </c>
      <c r="J20" s="50">
        <f>SUMIFS('Central Hudson Data'!$I:$I,'Central Hudson Data'!$B:$B,$B20,'Central Hudson Data'!$O:$O,J$9,'Central Hudson Data'!$H:$H,"G")</f>
        <v>2200</v>
      </c>
      <c r="K20" s="50">
        <f>SUMIFS('Central Hudson Data'!$I:$I,'Central Hudson Data'!$B:$B,$B20,'Central Hudson Data'!$O:$O,K$9,'Central Hudson Data'!$H:$H,"G")</f>
        <v>0</v>
      </c>
      <c r="L20" s="50">
        <f>SUMIFS('Central Hudson Data'!$I:$I,'Central Hudson Data'!$B:$B,$B20,'Central Hudson Data'!$O:$O,L$9,'Central Hudson Data'!$H:$H,"G")</f>
        <v>0</v>
      </c>
      <c r="M20" s="50">
        <f>SUMIFS('Central Hudson Data'!$I:$I,'Central Hudson Data'!$B:$B,$B20,'Central Hudson Data'!$O:$O,M$9,'Central Hudson Data'!$H:$H,"G")</f>
        <v>0</v>
      </c>
      <c r="N20" s="50">
        <f>SUMIFS(Tank.Other.Fuels!$F:$F,Tank.Other.Fuels!$B:$B,$B20,Tank.Other.Fuels!$D:$D,$N$8,Tank.Other.Fuels!$E:$E,N$9)</f>
        <v>0</v>
      </c>
      <c r="O20" s="50">
        <f>SUMIFS(Tank.Other.Fuels!$F:$F,Tank.Other.Fuels!$B:$B,$B20,Tank.Other.Fuels!$D:$D,$N$8,Tank.Other.Fuels!$E:$E,O$9)</f>
        <v>0</v>
      </c>
      <c r="P20" s="50">
        <f>SUMIFS(Tank.Other.Fuels!$F:$F,Tank.Other.Fuels!$B:$B,$B20,Tank.Other.Fuels!$D:$D,$N$8,Tank.Other.Fuels!$E:$E,P$9)</f>
        <v>0</v>
      </c>
      <c r="Q20" s="50">
        <f>SUMIFS(Tank.Other.Fuels!$F:$F,Tank.Other.Fuels!$B:$B,$B20,Tank.Other.Fuels!$D:$D,$N$8,Tank.Other.Fuels!$E:$E,Q$9)</f>
        <v>0</v>
      </c>
      <c r="R20" s="50">
        <f>SUMIFS(Tank.Other.Fuels!$F:$F,Tank.Other.Fuels!$B:$B,$B20,Tank.Other.Fuels!$D:$D,$N$8,Tank.Other.Fuels!$E:$E,R$9)</f>
        <v>0</v>
      </c>
      <c r="S20" s="50">
        <f>SUMIFS(Tank.Other.Fuels!$F:$F,Tank.Other.Fuels!$B:$B,$B20,Tank.Other.Fuels!$D:$D,$S$8,Tank.Other.Fuels!$E:$E,S$9)</f>
        <v>0</v>
      </c>
      <c r="T20" s="50">
        <f>SUMIFS(Tank.Other.Fuels!$F:$F,Tank.Other.Fuels!$B:$B,$B20,Tank.Other.Fuels!$D:$D,$S$8,Tank.Other.Fuels!$E:$E,T$9)</f>
        <v>0</v>
      </c>
      <c r="U20" s="50">
        <f>SUMIFS(Tank.Other.Fuels!$F:$F,Tank.Other.Fuels!$B:$B,$B20,Tank.Other.Fuels!$D:$D,$S$8,Tank.Other.Fuels!$E:$E,U$9)</f>
        <v>0</v>
      </c>
      <c r="V20" s="50">
        <f>SUMIFS(Tank.Other.Fuels!$F:$F,Tank.Other.Fuels!$B:$B,$B20,Tank.Other.Fuels!$D:$D,$S$8,Tank.Other.Fuels!$E:$E,V$9)</f>
        <v>0</v>
      </c>
      <c r="W20" s="50">
        <f>SUMIFS(Tank.Other.Fuels!$F:$F,Tank.Other.Fuels!$B:$B,$B20,Tank.Other.Fuels!$D:$D,$S$8,Tank.Other.Fuels!$E:$E,W$9)</f>
        <v>0</v>
      </c>
      <c r="X20" s="213">
        <f>D20/1000*'Factors and Sources'!$C$6/1000</f>
        <v>8.6288186399999987</v>
      </c>
      <c r="Y20" s="214">
        <f>E20/1000*'Factors and Sources'!$C$6/1000</f>
        <v>8.9026641599999987</v>
      </c>
      <c r="Z20" s="214">
        <f>F20/1000*'Factors and Sources'!$C$6/1000</f>
        <v>0</v>
      </c>
      <c r="AA20" s="214">
        <f>G20/1000*'Factors and Sources'!$C$6/1000</f>
        <v>0</v>
      </c>
      <c r="AB20" s="214">
        <f>H20/1000*'Factors and Sources'!$C$6/1000</f>
        <v>0</v>
      </c>
      <c r="AC20" s="51">
        <f>I20/10*'Factors and Sources'!$C$7/1000</f>
        <v>8.9709839999999996</v>
      </c>
      <c r="AD20" s="51">
        <f>J20/10*'Factors and Sources'!$C$7/1000</f>
        <v>11.664400000000002</v>
      </c>
      <c r="AE20" s="51">
        <f>K20/10*'Factors and Sources'!$C$7/1000</f>
        <v>0</v>
      </c>
      <c r="AF20" s="51">
        <f>L20/10*'Factors and Sources'!$C$7/1000</f>
        <v>0</v>
      </c>
      <c r="AG20" s="51">
        <f>M20/10*'Factors and Sources'!$C$7/1000</f>
        <v>0</v>
      </c>
      <c r="AH20" s="51">
        <f>N20*'Factors and Sources'!$C$10*0.0916/1000</f>
        <v>0</v>
      </c>
      <c r="AI20" s="51">
        <f>O20*'Factors and Sources'!$C$10*0.0916/1000</f>
        <v>0</v>
      </c>
      <c r="AJ20" s="51">
        <f>P20*'Factors and Sources'!$C$10*0.0916/1000</f>
        <v>0</v>
      </c>
      <c r="AK20" s="51">
        <f>Q20*'Factors and Sources'!$C$10*0.0916/1000</f>
        <v>0</v>
      </c>
      <c r="AL20" s="51">
        <f>R20*'Factors and Sources'!$C$10*0.0916/1000</f>
        <v>0</v>
      </c>
      <c r="AM20" s="52">
        <f>S20*'Factors and Sources'!$C$13/1000</f>
        <v>0</v>
      </c>
      <c r="AN20" s="52">
        <f>T20*'Factors and Sources'!$C$13/1000</f>
        <v>0</v>
      </c>
      <c r="AO20" s="52">
        <f>U20*'Factors and Sources'!$C$13/1000</f>
        <v>0</v>
      </c>
      <c r="AP20" s="52">
        <f>V20*'Factors and Sources'!$C$13/1000</f>
        <v>0</v>
      </c>
      <c r="AQ20" s="52">
        <f>W20*'Factors and Sources'!$C$13/1000</f>
        <v>0</v>
      </c>
      <c r="AR20" s="51">
        <f t="shared" si="2"/>
        <v>17.59980264</v>
      </c>
      <c r="AS20" s="51">
        <f t="shared" si="3"/>
        <v>20.567064160000001</v>
      </c>
      <c r="AT20" s="51">
        <f t="shared" si="4"/>
        <v>0</v>
      </c>
      <c r="AU20" s="51">
        <f t="shared" si="5"/>
        <v>0</v>
      </c>
      <c r="AV20" s="51">
        <f t="shared" si="6"/>
        <v>0</v>
      </c>
      <c r="AW20" s="215">
        <f t="shared" si="7"/>
        <v>19.083433400000001</v>
      </c>
      <c r="AX20" s="138">
        <f>SUMIFS('Central Hudson Data'!$N:$N,'Central Hudson Data'!$B:$B,$B20,'Central Hudson Data'!$O:$O,AX$9,'Central Hudson Data'!$H:$H,"E")</f>
        <v>5199.24</v>
      </c>
      <c r="AY20" s="216">
        <f>SUMIFS('Central Hudson Data'!$N:$N,'Central Hudson Data'!$B:$B,$B20,'Central Hudson Data'!$O:$O,AY$9,'Central Hudson Data'!$H:$H,"E")</f>
        <v>6258.64</v>
      </c>
      <c r="AZ20" s="216">
        <f>SUMIFS('Central Hudson Data'!$N:$N,'Central Hudson Data'!$B:$B,$B20,'Central Hudson Data'!$O:$O,AZ$9,'Central Hudson Data'!$H:$H,"E")</f>
        <v>0</v>
      </c>
      <c r="BA20" s="216">
        <f>SUMIFS('Central Hudson Data'!$N:$N,'Central Hudson Data'!$B:$B,$B20,'Central Hudson Data'!$O:$O,BA$9,'Central Hudson Data'!$H:$H,"E")</f>
        <v>0</v>
      </c>
      <c r="BB20" s="216">
        <f>SUMIFS('Central Hudson Data'!$N:$N,'Central Hudson Data'!$B:$B,$B20,'Central Hudson Data'!$O:$O,BB$9,'Central Hudson Data'!$H:$H,"E")</f>
        <v>0</v>
      </c>
      <c r="BC20" s="216">
        <f>SUMIFS('Central Hudson Data'!$N:$N,'Central Hudson Data'!$B:$B,$B20,'Central Hudson Data'!$O:$O,BC$9,'Central Hudson Data'!$H:$H,"G")</f>
        <v>1211.1799999999998</v>
      </c>
      <c r="BD20" s="216">
        <f>SUMIFS('Central Hudson Data'!$N:$N,'Central Hudson Data'!$B:$B,$B20,'Central Hudson Data'!$O:$O,BD$9,'Central Hudson Data'!$H:$H,"G")</f>
        <v>2285.2800000000002</v>
      </c>
      <c r="BE20" s="216">
        <f>SUMIFS('Central Hudson Data'!$N:$N,'Central Hudson Data'!$B:$B,$B20,'Central Hudson Data'!$O:$O,BE$9,'Central Hudson Data'!$H:$H,"G")</f>
        <v>0</v>
      </c>
      <c r="BF20" s="216">
        <f>SUMIFS('Central Hudson Data'!$N:$N,'Central Hudson Data'!$B:$B,$B20,'Central Hudson Data'!$O:$O,BF$9,'Central Hudson Data'!$H:$H,"G")</f>
        <v>0</v>
      </c>
      <c r="BG20" s="216">
        <f>SUMIFS('Central Hudson Data'!$N:$N,'Central Hudson Data'!$B:$B,$B20,'Central Hudson Data'!$O:$O,BG$9,'Central Hudson Data'!$H:$H,"G")</f>
        <v>0</v>
      </c>
      <c r="BH20" s="54">
        <f>SUMIFS(Tank.Other.Fuels!$G:$G,Tank.Other.Fuels!$B:$B,$B20,Tank.Other.Fuels!$D:$D,$BH$8,Tank.Other.Fuels!$E:$E,BH$9)</f>
        <v>0</v>
      </c>
      <c r="BI20" s="54">
        <f>SUMIFS(Tank.Other.Fuels!$G:$G,Tank.Other.Fuels!$B:$B,$B20,Tank.Other.Fuels!$D:$D,$BH$8,Tank.Other.Fuels!$E:$E,BI$9)</f>
        <v>0</v>
      </c>
      <c r="BJ20" s="54">
        <f>SUMIFS(Tank.Other.Fuels!$G:$G,Tank.Other.Fuels!$B:$B,$B20,Tank.Other.Fuels!$D:$D,$BH$8,Tank.Other.Fuels!$E:$E,BJ$9)</f>
        <v>0</v>
      </c>
      <c r="BK20" s="54">
        <f>SUMIFS(Tank.Other.Fuels!$G:$G,Tank.Other.Fuels!$B:$B,$B20,Tank.Other.Fuels!$D:$D,$BH$8,Tank.Other.Fuels!$E:$E,BK$9)</f>
        <v>0</v>
      </c>
      <c r="BL20" s="54">
        <f>SUMIFS(Tank.Other.Fuels!$G:$G,Tank.Other.Fuels!$B:$B,$B20,Tank.Other.Fuels!$D:$D,$BH$8,Tank.Other.Fuels!$E:$E,BL$9)</f>
        <v>0</v>
      </c>
      <c r="BM20" s="54">
        <f>SUMIFS(Tank.Other.Fuels!$G:$G,Tank.Other.Fuels!$B:$B,$B20,Tank.Other.Fuels!$D:$D,$BM$8,Tank.Other.Fuels!$E:$E,BM$9)</f>
        <v>0</v>
      </c>
      <c r="BN20" s="54">
        <f>SUMIFS(Tank.Other.Fuels!$G:$G,Tank.Other.Fuels!$B:$B,$B20,Tank.Other.Fuels!$D:$D,$BM$8,Tank.Other.Fuels!$E:$E,BN$9)</f>
        <v>0</v>
      </c>
      <c r="BO20" s="54">
        <f>SUMIFS(Tank.Other.Fuels!$G:$G,Tank.Other.Fuels!$B:$B,$B20,Tank.Other.Fuels!$D:$D,$BM$8,Tank.Other.Fuels!$E:$E,BO$9)</f>
        <v>0</v>
      </c>
      <c r="BP20" s="54">
        <f>SUMIFS(Tank.Other.Fuels!$G:$G,Tank.Other.Fuels!$B:$B,$B20,Tank.Other.Fuels!$D:$D,$BM$8,Tank.Other.Fuels!$E:$E,BP$9)</f>
        <v>0</v>
      </c>
      <c r="BQ20" s="54">
        <f>SUMIFS(Tank.Other.Fuels!$G:$G,Tank.Other.Fuels!$B:$B,$B20,Tank.Other.Fuels!$D:$D,$BM$8,Tank.Other.Fuels!$E:$E,BQ$9)</f>
        <v>0</v>
      </c>
      <c r="BR20" s="55">
        <f t="shared" ref="BR20:BR25" si="14">AX20+BC20+BH20+BM20</f>
        <v>6410.42</v>
      </c>
      <c r="BS20" s="55">
        <f t="shared" ref="BS20:BS25" si="15">AY20+BD20+BI20+BN20</f>
        <v>8543.92</v>
      </c>
      <c r="BT20" s="55">
        <f t="shared" ref="BT20:BT25" si="16">AZ20+BE20+BJ20+BO20</f>
        <v>0</v>
      </c>
      <c r="BU20" s="55">
        <f t="shared" ref="BU20:BU25" si="17">BA20+BF20+BK20+BP20</f>
        <v>0</v>
      </c>
      <c r="BV20" s="55">
        <f t="shared" ref="BV20:BV25" si="18">BB20+BG20+BL20+BQ20</f>
        <v>0</v>
      </c>
      <c r="BW20" s="77">
        <f t="shared" si="13"/>
        <v>7477.17</v>
      </c>
    </row>
    <row r="21" spans="1:75" x14ac:dyDescent="0.25">
      <c r="B21" s="231" t="s">
        <v>279</v>
      </c>
      <c r="C21" s="49" t="str">
        <f>VLOOKUP(B21,'Facility Master List'!$A$6:$D$89,3,FALSE)</f>
        <v>Wastewater facilities</v>
      </c>
      <c r="D21" s="148">
        <f>SUMIFS('Central Hudson Data'!$I:$I,'Central Hudson Data'!$B:$B,$B21,'Central Hudson Data'!$O:$O,D$9,'Central Hudson Data'!$H:$H,"E")</f>
        <v>128836</v>
      </c>
      <c r="E21" s="56">
        <f>SUMIFS('Central Hudson Data'!$I:$I,'Central Hudson Data'!$B:$B,$B21,'Central Hudson Data'!$O:$O,E$9,'Central Hudson Data'!$H:$H,"E")</f>
        <v>129677</v>
      </c>
      <c r="F21" s="210">
        <f>SUMIFS('Central Hudson Data'!$I:$I,'Central Hudson Data'!$B:$B,$B21,'Central Hudson Data'!$O:$O,F$9,'Central Hudson Data'!$H:$H,"E")</f>
        <v>0</v>
      </c>
      <c r="G21" s="210">
        <f>SUMIFS('Central Hudson Data'!$I:$I,'Central Hudson Data'!$B:$B,$B21,'Central Hudson Data'!$O:$O,G$9,'Central Hudson Data'!$H:$H,"E")</f>
        <v>0</v>
      </c>
      <c r="H21" s="211">
        <f>SUMIFS('Central Hudson Data'!$I:$I,'Central Hudson Data'!$B:$B,$B21,'Central Hudson Data'!$O:$O,H$9,'Central Hudson Data'!$H:$H,"E")</f>
        <v>0</v>
      </c>
      <c r="I21" s="50">
        <f>SUMIFS('Central Hudson Data'!$I:$I,'Central Hudson Data'!$B:$B,$B21,'Central Hudson Data'!$O:$O,I$9,'Central Hudson Data'!$H:$H,"G")</f>
        <v>0</v>
      </c>
      <c r="J21" s="50">
        <f>SUMIFS('Central Hudson Data'!$I:$I,'Central Hudson Data'!$B:$B,$B21,'Central Hudson Data'!$O:$O,J$9,'Central Hudson Data'!$H:$H,"G")</f>
        <v>0</v>
      </c>
      <c r="K21" s="50">
        <f>SUMIFS('Central Hudson Data'!$I:$I,'Central Hudson Data'!$B:$B,$B21,'Central Hudson Data'!$O:$O,K$9,'Central Hudson Data'!$H:$H,"G")</f>
        <v>0</v>
      </c>
      <c r="L21" s="50">
        <f>SUMIFS('Central Hudson Data'!$I:$I,'Central Hudson Data'!$B:$B,$B21,'Central Hudson Data'!$O:$O,L$9,'Central Hudson Data'!$H:$H,"G")</f>
        <v>0</v>
      </c>
      <c r="M21" s="50">
        <f>SUMIFS('Central Hudson Data'!$I:$I,'Central Hudson Data'!$B:$B,$B21,'Central Hudson Data'!$O:$O,M$9,'Central Hudson Data'!$H:$H,"G")</f>
        <v>0</v>
      </c>
      <c r="N21" s="50">
        <f>SUMIFS(Tank.Other.Fuels!$F:$F,Tank.Other.Fuels!$B:$B,$B21,Tank.Other.Fuels!$D:$D,$N$8,Tank.Other.Fuels!$E:$E,N$9)</f>
        <v>0</v>
      </c>
      <c r="O21" s="50">
        <f>SUMIFS(Tank.Other.Fuels!$F:$F,Tank.Other.Fuels!$B:$B,$B21,Tank.Other.Fuels!$D:$D,$N$8,Tank.Other.Fuels!$E:$E,O$9)</f>
        <v>0</v>
      </c>
      <c r="P21" s="50">
        <f>SUMIFS(Tank.Other.Fuels!$F:$F,Tank.Other.Fuels!$B:$B,$B21,Tank.Other.Fuels!$D:$D,$N$8,Tank.Other.Fuels!$E:$E,P$9)</f>
        <v>0</v>
      </c>
      <c r="Q21" s="50">
        <f>SUMIFS(Tank.Other.Fuels!$F:$F,Tank.Other.Fuels!$B:$B,$B21,Tank.Other.Fuels!$D:$D,$N$8,Tank.Other.Fuels!$E:$E,Q$9)</f>
        <v>0</v>
      </c>
      <c r="R21" s="50">
        <f>SUMIFS(Tank.Other.Fuels!$F:$F,Tank.Other.Fuels!$B:$B,$B21,Tank.Other.Fuels!$D:$D,$N$8,Tank.Other.Fuels!$E:$E,R$9)</f>
        <v>0</v>
      </c>
      <c r="S21" s="50">
        <f>SUMIFS(Tank.Other.Fuels!$F:$F,Tank.Other.Fuels!$B:$B,$B21,Tank.Other.Fuels!$D:$D,$S$8,Tank.Other.Fuels!$E:$E,S$9)</f>
        <v>0</v>
      </c>
      <c r="T21" s="50">
        <f>SUMIFS(Tank.Other.Fuels!$F:$F,Tank.Other.Fuels!$B:$B,$B21,Tank.Other.Fuels!$D:$D,$S$8,Tank.Other.Fuels!$E:$E,T$9)</f>
        <v>0</v>
      </c>
      <c r="U21" s="50">
        <f>SUMIFS(Tank.Other.Fuels!$F:$F,Tank.Other.Fuels!$B:$B,$B21,Tank.Other.Fuels!$D:$D,$S$8,Tank.Other.Fuels!$E:$E,U$9)</f>
        <v>0</v>
      </c>
      <c r="V21" s="50">
        <f>SUMIFS(Tank.Other.Fuels!$F:$F,Tank.Other.Fuels!$B:$B,$B21,Tank.Other.Fuels!$D:$D,$S$8,Tank.Other.Fuels!$E:$E,V$9)</f>
        <v>0</v>
      </c>
      <c r="W21" s="50">
        <f>SUMIFS(Tank.Other.Fuels!$F:$F,Tank.Other.Fuels!$B:$B,$B21,Tank.Other.Fuels!$D:$D,$S$8,Tank.Other.Fuels!$E:$E,W$9)</f>
        <v>0</v>
      </c>
      <c r="X21" s="213">
        <f>D21/1000*'Factors and Sources'!$C$6/1000</f>
        <v>17.294686968000001</v>
      </c>
      <c r="Y21" s="214">
        <f>E21/1000*'Factors and Sources'!$C$6/1000</f>
        <v>17.407581125999997</v>
      </c>
      <c r="Z21" s="214">
        <f>F21/1000*'Factors and Sources'!$C$6/1000</f>
        <v>0</v>
      </c>
      <c r="AA21" s="214">
        <f>G21/1000*'Factors and Sources'!$C$6/1000</f>
        <v>0</v>
      </c>
      <c r="AB21" s="214">
        <f>H21/1000*'Factors and Sources'!$C$6/1000</f>
        <v>0</v>
      </c>
      <c r="AC21" s="51">
        <f>I21/10*'Factors and Sources'!$C$7/1000</f>
        <v>0</v>
      </c>
      <c r="AD21" s="51">
        <f>J21/10*'Factors and Sources'!$C$7/1000</f>
        <v>0</v>
      </c>
      <c r="AE21" s="51">
        <f>K21/10*'Factors and Sources'!$C$7/1000</f>
        <v>0</v>
      </c>
      <c r="AF21" s="51">
        <f>L21/10*'Factors and Sources'!$C$7/1000</f>
        <v>0</v>
      </c>
      <c r="AG21" s="51">
        <f>M21/10*'Factors and Sources'!$C$7/1000</f>
        <v>0</v>
      </c>
      <c r="AH21" s="51">
        <f>N21*'Factors and Sources'!$C$10*0.0916/1000</f>
        <v>0</v>
      </c>
      <c r="AI21" s="51">
        <f>O21*'Factors and Sources'!$C$10*0.0916/1000</f>
        <v>0</v>
      </c>
      <c r="AJ21" s="51">
        <f>P21*'Factors and Sources'!$C$10*0.0916/1000</f>
        <v>0</v>
      </c>
      <c r="AK21" s="51">
        <f>Q21*'Factors and Sources'!$C$10*0.0916/1000</f>
        <v>0</v>
      </c>
      <c r="AL21" s="51">
        <f>R21*'Factors and Sources'!$C$10*0.0916/1000</f>
        <v>0</v>
      </c>
      <c r="AM21" s="52">
        <f>S21*'Factors and Sources'!$C$13/1000</f>
        <v>0</v>
      </c>
      <c r="AN21" s="52">
        <f>T21*'Factors and Sources'!$C$13/1000</f>
        <v>0</v>
      </c>
      <c r="AO21" s="52">
        <f>U21*'Factors and Sources'!$C$13/1000</f>
        <v>0</v>
      </c>
      <c r="AP21" s="52">
        <f>V21*'Factors and Sources'!$C$13/1000</f>
        <v>0</v>
      </c>
      <c r="AQ21" s="52">
        <f>W21*'Factors and Sources'!$C$13/1000</f>
        <v>0</v>
      </c>
      <c r="AR21" s="51">
        <f t="shared" si="2"/>
        <v>17.294686968000001</v>
      </c>
      <c r="AS21" s="51">
        <f t="shared" si="3"/>
        <v>17.407581125999997</v>
      </c>
      <c r="AT21" s="51">
        <f t="shared" si="4"/>
        <v>0</v>
      </c>
      <c r="AU21" s="51">
        <f t="shared" si="5"/>
        <v>0</v>
      </c>
      <c r="AV21" s="51">
        <f t="shared" si="6"/>
        <v>0</v>
      </c>
      <c r="AW21" s="215">
        <f t="shared" si="7"/>
        <v>17.351134046999999</v>
      </c>
      <c r="AX21" s="138">
        <f>SUMIFS('Central Hudson Data'!$N:$N,'Central Hudson Data'!$B:$B,$B21,'Central Hudson Data'!$O:$O,AX$9,'Central Hudson Data'!$H:$H,"E")</f>
        <v>8238.0400000000009</v>
      </c>
      <c r="AY21" s="216">
        <f>SUMIFS('Central Hudson Data'!$N:$N,'Central Hudson Data'!$B:$B,$B21,'Central Hudson Data'!$O:$O,AY$9,'Central Hudson Data'!$H:$H,"E")</f>
        <v>10300.179999999998</v>
      </c>
      <c r="AZ21" s="216">
        <f>SUMIFS('Central Hudson Data'!$N:$N,'Central Hudson Data'!$B:$B,$B21,'Central Hudson Data'!$O:$O,AZ$9,'Central Hudson Data'!$H:$H,"E")</f>
        <v>0</v>
      </c>
      <c r="BA21" s="216">
        <f>SUMIFS('Central Hudson Data'!$N:$N,'Central Hudson Data'!$B:$B,$B21,'Central Hudson Data'!$O:$O,BA$9,'Central Hudson Data'!$H:$H,"E")</f>
        <v>0</v>
      </c>
      <c r="BB21" s="216">
        <f>SUMIFS('Central Hudson Data'!$N:$N,'Central Hudson Data'!$B:$B,$B21,'Central Hudson Data'!$O:$O,BB$9,'Central Hudson Data'!$H:$H,"E")</f>
        <v>0</v>
      </c>
      <c r="BC21" s="53">
        <f>SUMIFS('Central Hudson Data'!$N:$N,'Central Hudson Data'!$B:$B,$B21,'Central Hudson Data'!$O:$O,BC$9,'Central Hudson Data'!$H:$H,"G")</f>
        <v>0</v>
      </c>
      <c r="BD21" s="53">
        <f>SUMIFS('Central Hudson Data'!$N:$N,'Central Hudson Data'!$B:$B,$B21,'Central Hudson Data'!$O:$O,BD$9,'Central Hudson Data'!$H:$H,"G")</f>
        <v>0</v>
      </c>
      <c r="BE21" s="53">
        <f>SUMIFS('Central Hudson Data'!$N:$N,'Central Hudson Data'!$B:$B,$B21,'Central Hudson Data'!$O:$O,BE$9,'Central Hudson Data'!$H:$H,"G")</f>
        <v>0</v>
      </c>
      <c r="BF21" s="53">
        <f>SUMIFS('Central Hudson Data'!$N:$N,'Central Hudson Data'!$B:$B,$B21,'Central Hudson Data'!$O:$O,BF$9,'Central Hudson Data'!$H:$H,"G")</f>
        <v>0</v>
      </c>
      <c r="BG21" s="53">
        <f>SUMIFS('Central Hudson Data'!$N:$N,'Central Hudson Data'!$B:$B,$B21,'Central Hudson Data'!$O:$O,BG$9,'Central Hudson Data'!$H:$H,"G")</f>
        <v>0</v>
      </c>
      <c r="BH21" s="54">
        <f>SUMIFS(Tank.Other.Fuels!$G:$G,Tank.Other.Fuels!$B:$B,$B21,Tank.Other.Fuels!$D:$D,$BH$8,Tank.Other.Fuels!$E:$E,BH$9)</f>
        <v>0</v>
      </c>
      <c r="BI21" s="54">
        <f>SUMIFS(Tank.Other.Fuels!$G:$G,Tank.Other.Fuels!$B:$B,$B21,Tank.Other.Fuels!$D:$D,$BH$8,Tank.Other.Fuels!$E:$E,BI$9)</f>
        <v>0</v>
      </c>
      <c r="BJ21" s="54">
        <f>SUMIFS(Tank.Other.Fuels!$G:$G,Tank.Other.Fuels!$B:$B,$B21,Tank.Other.Fuels!$D:$D,$BH$8,Tank.Other.Fuels!$E:$E,BJ$9)</f>
        <v>0</v>
      </c>
      <c r="BK21" s="54">
        <f>SUMIFS(Tank.Other.Fuels!$G:$G,Tank.Other.Fuels!$B:$B,$B21,Tank.Other.Fuels!$D:$D,$BH$8,Tank.Other.Fuels!$E:$E,BK$9)</f>
        <v>0</v>
      </c>
      <c r="BL21" s="54">
        <f>SUMIFS(Tank.Other.Fuels!$G:$G,Tank.Other.Fuels!$B:$B,$B21,Tank.Other.Fuels!$D:$D,$BH$8,Tank.Other.Fuels!$E:$E,BL$9)</f>
        <v>0</v>
      </c>
      <c r="BM21" s="54">
        <f>SUMIFS(Tank.Other.Fuels!$G:$G,Tank.Other.Fuels!$B:$B,$B21,Tank.Other.Fuels!$D:$D,$BM$8,Tank.Other.Fuels!$E:$E,BM$9)</f>
        <v>0</v>
      </c>
      <c r="BN21" s="54">
        <f>SUMIFS(Tank.Other.Fuels!$G:$G,Tank.Other.Fuels!$B:$B,$B21,Tank.Other.Fuels!$D:$D,$BM$8,Tank.Other.Fuels!$E:$E,BN$9)</f>
        <v>0</v>
      </c>
      <c r="BO21" s="54">
        <f>SUMIFS(Tank.Other.Fuels!$G:$G,Tank.Other.Fuels!$B:$B,$B21,Tank.Other.Fuels!$D:$D,$BM$8,Tank.Other.Fuels!$E:$E,BO$9)</f>
        <v>0</v>
      </c>
      <c r="BP21" s="54">
        <f>SUMIFS(Tank.Other.Fuels!$G:$G,Tank.Other.Fuels!$B:$B,$B21,Tank.Other.Fuels!$D:$D,$BM$8,Tank.Other.Fuels!$E:$E,BP$9)</f>
        <v>0</v>
      </c>
      <c r="BQ21" s="54">
        <f>SUMIFS(Tank.Other.Fuels!$G:$G,Tank.Other.Fuels!$B:$B,$B21,Tank.Other.Fuels!$D:$D,$BM$8,Tank.Other.Fuels!$E:$E,BQ$9)</f>
        <v>0</v>
      </c>
      <c r="BR21" s="55">
        <f t="shared" si="14"/>
        <v>8238.0400000000009</v>
      </c>
      <c r="BS21" s="55">
        <f t="shared" si="15"/>
        <v>10300.179999999998</v>
      </c>
      <c r="BT21" s="55">
        <f t="shared" si="16"/>
        <v>0</v>
      </c>
      <c r="BU21" s="55">
        <f t="shared" si="17"/>
        <v>0</v>
      </c>
      <c r="BV21" s="55">
        <f t="shared" si="18"/>
        <v>0</v>
      </c>
      <c r="BW21" s="77">
        <f t="shared" si="13"/>
        <v>9269.11</v>
      </c>
    </row>
    <row r="22" spans="1:75" x14ac:dyDescent="0.25">
      <c r="B22" s="231" t="s">
        <v>293</v>
      </c>
      <c r="C22" s="49" t="str">
        <f>VLOOKUP(B22,'Facility Master List'!$A$6:$D$89,3,FALSE)</f>
        <v>Administration Facilities</v>
      </c>
      <c r="D22" s="148">
        <f>SUMIFS('Central Hudson Data'!$I:$I,'Central Hudson Data'!$B:$B,$B22,'Central Hudson Data'!$O:$O,D$9,'Central Hudson Data'!$H:$H,"E")</f>
        <v>25801</v>
      </c>
      <c r="E22" s="56">
        <f>SUMIFS('Central Hudson Data'!$I:$I,'Central Hudson Data'!$B:$B,$B22,'Central Hudson Data'!$O:$O,E$9,'Central Hudson Data'!$H:$H,"E")</f>
        <v>20085</v>
      </c>
      <c r="F22" s="210">
        <f>SUMIFS('Central Hudson Data'!$I:$I,'Central Hudson Data'!$B:$B,$B22,'Central Hudson Data'!$O:$O,F$9,'Central Hudson Data'!$H:$H,"E")</f>
        <v>0</v>
      </c>
      <c r="G22" s="210">
        <f>SUMIFS('Central Hudson Data'!$I:$I,'Central Hudson Data'!$B:$B,$B22,'Central Hudson Data'!$O:$O,G$9,'Central Hudson Data'!$H:$H,"E")</f>
        <v>0</v>
      </c>
      <c r="H22" s="211">
        <f>SUMIFS('Central Hudson Data'!$I:$I,'Central Hudson Data'!$B:$B,$B22,'Central Hudson Data'!$O:$O,H$9,'Central Hudson Data'!$H:$H,"E")</f>
        <v>0</v>
      </c>
      <c r="I22" s="50">
        <f>SUMIFS('Central Hudson Data'!$I:$I,'Central Hudson Data'!$B:$B,$B22,'Central Hudson Data'!$O:$O,I$9,'Central Hudson Data'!$H:$H,"G")</f>
        <v>2384</v>
      </c>
      <c r="J22" s="50">
        <f>SUMIFS('Central Hudson Data'!$I:$I,'Central Hudson Data'!$B:$B,$B22,'Central Hudson Data'!$O:$O,J$9,'Central Hudson Data'!$H:$H,"G")</f>
        <v>2385</v>
      </c>
      <c r="K22" s="50">
        <f>SUMIFS('Central Hudson Data'!$I:$I,'Central Hudson Data'!$B:$B,$B22,'Central Hudson Data'!$O:$O,K$9,'Central Hudson Data'!$H:$H,"G")</f>
        <v>0</v>
      </c>
      <c r="L22" s="50">
        <f>SUMIFS('Central Hudson Data'!$I:$I,'Central Hudson Data'!$B:$B,$B22,'Central Hudson Data'!$O:$O,L$9,'Central Hudson Data'!$H:$H,"G")</f>
        <v>0</v>
      </c>
      <c r="M22" s="50">
        <f>SUMIFS('Central Hudson Data'!$I:$I,'Central Hudson Data'!$B:$B,$B22,'Central Hudson Data'!$O:$O,M$9,'Central Hudson Data'!$H:$H,"G")</f>
        <v>0</v>
      </c>
      <c r="N22" s="50">
        <f>SUMIFS(Tank.Other.Fuels!$F:$F,Tank.Other.Fuels!$B:$B,$B22,Tank.Other.Fuels!$D:$D,$N$8,Tank.Other.Fuels!$E:$E,N$9)</f>
        <v>0</v>
      </c>
      <c r="O22" s="50">
        <f>SUMIFS(Tank.Other.Fuels!$F:$F,Tank.Other.Fuels!$B:$B,$B22,Tank.Other.Fuels!$D:$D,$N$8,Tank.Other.Fuels!$E:$E,O$9)</f>
        <v>0</v>
      </c>
      <c r="P22" s="50">
        <f>SUMIFS(Tank.Other.Fuels!$F:$F,Tank.Other.Fuels!$B:$B,$B22,Tank.Other.Fuels!$D:$D,$N$8,Tank.Other.Fuels!$E:$E,P$9)</f>
        <v>0</v>
      </c>
      <c r="Q22" s="50">
        <f>SUMIFS(Tank.Other.Fuels!$F:$F,Tank.Other.Fuels!$B:$B,$B22,Tank.Other.Fuels!$D:$D,$N$8,Tank.Other.Fuels!$E:$E,Q$9)</f>
        <v>0</v>
      </c>
      <c r="R22" s="50">
        <f>SUMIFS(Tank.Other.Fuels!$F:$F,Tank.Other.Fuels!$B:$B,$B22,Tank.Other.Fuels!$D:$D,$N$8,Tank.Other.Fuels!$E:$E,R$9)</f>
        <v>0</v>
      </c>
      <c r="S22" s="50">
        <f>SUMIFS(Tank.Other.Fuels!$F:$F,Tank.Other.Fuels!$B:$B,$B22,Tank.Other.Fuels!$D:$D,$S$8,Tank.Other.Fuels!$E:$E,S$9)</f>
        <v>0</v>
      </c>
      <c r="T22" s="50">
        <f>SUMIFS(Tank.Other.Fuels!$F:$F,Tank.Other.Fuels!$B:$B,$B22,Tank.Other.Fuels!$D:$D,$S$8,Tank.Other.Fuels!$E:$E,T$9)</f>
        <v>0</v>
      </c>
      <c r="U22" s="50">
        <f>SUMIFS(Tank.Other.Fuels!$F:$F,Tank.Other.Fuels!$B:$B,$B22,Tank.Other.Fuels!$D:$D,$S$8,Tank.Other.Fuels!$E:$E,U$9)</f>
        <v>0</v>
      </c>
      <c r="V22" s="50">
        <f>SUMIFS(Tank.Other.Fuels!$F:$F,Tank.Other.Fuels!$B:$B,$B22,Tank.Other.Fuels!$D:$D,$S$8,Tank.Other.Fuels!$E:$E,V$9)</f>
        <v>0</v>
      </c>
      <c r="W22" s="50">
        <f>SUMIFS(Tank.Other.Fuels!$F:$F,Tank.Other.Fuels!$B:$B,$B22,Tank.Other.Fuels!$D:$D,$S$8,Tank.Other.Fuels!$E:$E,W$9)</f>
        <v>0</v>
      </c>
      <c r="X22" s="213">
        <f>D22/1000*'Factors and Sources'!$C$6/1000</f>
        <v>3.4634746379999997</v>
      </c>
      <c r="Y22" s="214">
        <f>E22/1000*'Factors and Sources'!$C$6/1000</f>
        <v>2.6961702300000003</v>
      </c>
      <c r="Z22" s="214">
        <f>F22/1000*'Factors and Sources'!$C$6/1000</f>
        <v>0</v>
      </c>
      <c r="AA22" s="214">
        <f>G22/1000*'Factors and Sources'!$C$6/1000</f>
        <v>0</v>
      </c>
      <c r="AB22" s="214">
        <f>H22/1000*'Factors and Sources'!$C$6/1000</f>
        <v>0</v>
      </c>
      <c r="AC22" s="51">
        <f>I22/10*'Factors and Sources'!$C$7/1000</f>
        <v>12.639968000000001</v>
      </c>
      <c r="AD22" s="51">
        <f>J22/10*'Factors and Sources'!$C$7/1000</f>
        <v>12.64527</v>
      </c>
      <c r="AE22" s="51">
        <f>K22/10*'Factors and Sources'!$C$7/1000</f>
        <v>0</v>
      </c>
      <c r="AF22" s="51">
        <f>L22/10*'Factors and Sources'!$C$7/1000</f>
        <v>0</v>
      </c>
      <c r="AG22" s="51">
        <f>M22/10*'Factors and Sources'!$C$7/1000</f>
        <v>0</v>
      </c>
      <c r="AH22" s="51">
        <f>N22*'Factors and Sources'!$C$10*0.0916/1000</f>
        <v>0</v>
      </c>
      <c r="AI22" s="51">
        <f>O22*'Factors and Sources'!$C$10*0.0916/1000</f>
        <v>0</v>
      </c>
      <c r="AJ22" s="51">
        <f>P22*'Factors and Sources'!$C$10*0.0916/1000</f>
        <v>0</v>
      </c>
      <c r="AK22" s="51">
        <f>Q22*'Factors and Sources'!$C$10*0.0916/1000</f>
        <v>0</v>
      </c>
      <c r="AL22" s="51">
        <f>R22*'Factors and Sources'!$C$10*0.0916/1000</f>
        <v>0</v>
      </c>
      <c r="AM22" s="52">
        <f>S22*'Factors and Sources'!$C$13/1000</f>
        <v>0</v>
      </c>
      <c r="AN22" s="52">
        <f>T22*'Factors and Sources'!$C$13/1000</f>
        <v>0</v>
      </c>
      <c r="AO22" s="52">
        <f>U22*'Factors and Sources'!$C$13/1000</f>
        <v>0</v>
      </c>
      <c r="AP22" s="52">
        <f>V22*'Factors and Sources'!$C$13/1000</f>
        <v>0</v>
      </c>
      <c r="AQ22" s="52">
        <f>W22*'Factors and Sources'!$C$13/1000</f>
        <v>0</v>
      </c>
      <c r="AR22" s="51">
        <f t="shared" si="2"/>
        <v>16.103442638000001</v>
      </c>
      <c r="AS22" s="51">
        <f t="shared" si="3"/>
        <v>15.34144023</v>
      </c>
      <c r="AT22" s="51">
        <f t="shared" si="4"/>
        <v>0</v>
      </c>
      <c r="AU22" s="51">
        <f t="shared" si="5"/>
        <v>0</v>
      </c>
      <c r="AV22" s="51">
        <f t="shared" si="6"/>
        <v>0</v>
      </c>
      <c r="AW22" s="215">
        <f t="shared" si="7"/>
        <v>15.722441434</v>
      </c>
      <c r="AX22" s="138">
        <f>SUMIFS('Central Hudson Data'!$N:$N,'Central Hudson Data'!$B:$B,$B22,'Central Hudson Data'!$O:$O,AX$9,'Central Hudson Data'!$H:$H,"E")</f>
        <v>3456.84</v>
      </c>
      <c r="AY22" s="216">
        <f>SUMIFS('Central Hudson Data'!$N:$N,'Central Hudson Data'!$B:$B,$B22,'Central Hudson Data'!$O:$O,AY$9,'Central Hudson Data'!$H:$H,"E")</f>
        <v>3404.1199999999994</v>
      </c>
      <c r="AZ22" s="216">
        <f>SUMIFS('Central Hudson Data'!$N:$N,'Central Hudson Data'!$B:$B,$B22,'Central Hudson Data'!$O:$O,AZ$9,'Central Hudson Data'!$H:$H,"E")</f>
        <v>0</v>
      </c>
      <c r="BA22" s="216">
        <f>SUMIFS('Central Hudson Data'!$N:$N,'Central Hudson Data'!$B:$B,$B22,'Central Hudson Data'!$O:$O,BA$9,'Central Hudson Data'!$H:$H,"E")</f>
        <v>0</v>
      </c>
      <c r="BB22" s="216">
        <f>SUMIFS('Central Hudson Data'!$N:$N,'Central Hudson Data'!$B:$B,$B22,'Central Hudson Data'!$O:$O,BB$9,'Central Hudson Data'!$H:$H,"E")</f>
        <v>0</v>
      </c>
      <c r="BC22" s="53">
        <f>SUMIFS('Central Hudson Data'!$N:$N,'Central Hudson Data'!$B:$B,$B22,'Central Hudson Data'!$O:$O,BC$9,'Central Hudson Data'!$H:$H,"G")</f>
        <v>1500.5999999999997</v>
      </c>
      <c r="BD22" s="53">
        <f>SUMIFS('Central Hudson Data'!$N:$N,'Central Hudson Data'!$B:$B,$B22,'Central Hudson Data'!$O:$O,BD$9,'Central Hudson Data'!$H:$H,"G")</f>
        <v>2409.3000000000002</v>
      </c>
      <c r="BE22" s="53">
        <f>SUMIFS('Central Hudson Data'!$N:$N,'Central Hudson Data'!$B:$B,$B22,'Central Hudson Data'!$O:$O,BE$9,'Central Hudson Data'!$H:$H,"G")</f>
        <v>0</v>
      </c>
      <c r="BF22" s="53">
        <f>SUMIFS('Central Hudson Data'!$N:$N,'Central Hudson Data'!$B:$B,$B22,'Central Hudson Data'!$O:$O,BF$9,'Central Hudson Data'!$H:$H,"G")</f>
        <v>0</v>
      </c>
      <c r="BG22" s="53">
        <f>SUMIFS('Central Hudson Data'!$N:$N,'Central Hudson Data'!$B:$B,$B22,'Central Hudson Data'!$O:$O,BG$9,'Central Hudson Data'!$H:$H,"G")</f>
        <v>0</v>
      </c>
      <c r="BH22" s="54">
        <f>SUMIFS(Tank.Other.Fuels!$G:$G,Tank.Other.Fuels!$B:$B,$B22,Tank.Other.Fuels!$D:$D,$BH$8,Tank.Other.Fuels!$E:$E,BH$9)</f>
        <v>0</v>
      </c>
      <c r="BI22" s="54">
        <f>SUMIFS(Tank.Other.Fuels!$G:$G,Tank.Other.Fuels!$B:$B,$B22,Tank.Other.Fuels!$D:$D,$BH$8,Tank.Other.Fuels!$E:$E,BI$9)</f>
        <v>0</v>
      </c>
      <c r="BJ22" s="54">
        <f>SUMIFS(Tank.Other.Fuels!$G:$G,Tank.Other.Fuels!$B:$B,$B22,Tank.Other.Fuels!$D:$D,$BH$8,Tank.Other.Fuels!$E:$E,BJ$9)</f>
        <v>0</v>
      </c>
      <c r="BK22" s="54">
        <f>SUMIFS(Tank.Other.Fuels!$G:$G,Tank.Other.Fuels!$B:$B,$B22,Tank.Other.Fuels!$D:$D,$BH$8,Tank.Other.Fuels!$E:$E,BK$9)</f>
        <v>0</v>
      </c>
      <c r="BL22" s="54">
        <f>SUMIFS(Tank.Other.Fuels!$G:$G,Tank.Other.Fuels!$B:$B,$B22,Tank.Other.Fuels!$D:$D,$BH$8,Tank.Other.Fuels!$E:$E,BL$9)</f>
        <v>0</v>
      </c>
      <c r="BM22" s="54">
        <f>SUMIFS(Tank.Other.Fuels!$G:$G,Tank.Other.Fuels!$B:$B,$B22,Tank.Other.Fuels!$D:$D,$BM$8,Tank.Other.Fuels!$E:$E,BM$9)</f>
        <v>0</v>
      </c>
      <c r="BN22" s="54">
        <f>SUMIFS(Tank.Other.Fuels!$G:$G,Tank.Other.Fuels!$B:$B,$B22,Tank.Other.Fuels!$D:$D,$BM$8,Tank.Other.Fuels!$E:$E,BN$9)</f>
        <v>0</v>
      </c>
      <c r="BO22" s="54">
        <f>SUMIFS(Tank.Other.Fuels!$G:$G,Tank.Other.Fuels!$B:$B,$B22,Tank.Other.Fuels!$D:$D,$BM$8,Tank.Other.Fuels!$E:$E,BO$9)</f>
        <v>0</v>
      </c>
      <c r="BP22" s="54">
        <f>SUMIFS(Tank.Other.Fuels!$G:$G,Tank.Other.Fuels!$B:$B,$B22,Tank.Other.Fuels!$D:$D,$BM$8,Tank.Other.Fuels!$E:$E,BP$9)</f>
        <v>0</v>
      </c>
      <c r="BQ22" s="54">
        <f>SUMIFS(Tank.Other.Fuels!$G:$G,Tank.Other.Fuels!$B:$B,$B22,Tank.Other.Fuels!$D:$D,$BM$8,Tank.Other.Fuels!$E:$E,BQ$9)</f>
        <v>0</v>
      </c>
      <c r="BR22" s="55">
        <f t="shared" si="14"/>
        <v>4957.4399999999996</v>
      </c>
      <c r="BS22" s="55">
        <f t="shared" si="15"/>
        <v>5813.42</v>
      </c>
      <c r="BT22" s="55">
        <f t="shared" si="16"/>
        <v>0</v>
      </c>
      <c r="BU22" s="55">
        <f t="shared" si="17"/>
        <v>0</v>
      </c>
      <c r="BV22" s="55">
        <f t="shared" si="18"/>
        <v>0</v>
      </c>
      <c r="BW22" s="77">
        <f t="shared" si="13"/>
        <v>5385.43</v>
      </c>
    </row>
    <row r="23" spans="1:75" x14ac:dyDescent="0.25">
      <c r="B23" s="232" t="s">
        <v>308</v>
      </c>
      <c r="C23" s="49" t="str">
        <f>VLOOKUP(B23,'Facility Master List'!$A$6:$D$89,3,FALSE)</f>
        <v>Administration Facilities</v>
      </c>
      <c r="D23" s="148">
        <f>SUMIFS('Central Hudson Data'!$I:$I,'Central Hudson Data'!$B:$B,$B23,'Central Hudson Data'!$O:$O,D$9,'Central Hudson Data'!$H:$H,"E")</f>
        <v>202800</v>
      </c>
      <c r="E23" s="56">
        <f>SUMIFS('Central Hudson Data'!$I:$I,'Central Hudson Data'!$B:$B,$B23,'Central Hudson Data'!$O:$O,E$9,'Central Hudson Data'!$H:$H,"E")</f>
        <v>201900</v>
      </c>
      <c r="F23" s="210">
        <f>SUMIFS('Central Hudson Data'!$I:$I,'Central Hudson Data'!$B:$B,$B23,'Central Hudson Data'!$O:$O,F$9,'Central Hudson Data'!$H:$H,"E")</f>
        <v>0</v>
      </c>
      <c r="G23" s="210">
        <f>SUMIFS('Central Hudson Data'!$I:$I,'Central Hudson Data'!$B:$B,$B23,'Central Hudson Data'!$O:$O,G$9,'Central Hudson Data'!$H:$H,"E")</f>
        <v>0</v>
      </c>
      <c r="H23" s="211">
        <f>SUMIFS('Central Hudson Data'!$I:$I,'Central Hudson Data'!$B:$B,$B23,'Central Hudson Data'!$O:$O,H$9,'Central Hudson Data'!$H:$H,"E")</f>
        <v>0</v>
      </c>
      <c r="I23" s="50">
        <f>SUMIFS('Central Hudson Data'!$I:$I,'Central Hudson Data'!$B:$B,$B23,'Central Hudson Data'!$O:$O,I$9,'Central Hudson Data'!$H:$H,"G")</f>
        <v>8589</v>
      </c>
      <c r="J23" s="50">
        <f>SUMIFS('Central Hudson Data'!$I:$I,'Central Hudson Data'!$B:$B,$B23,'Central Hudson Data'!$O:$O,J$9,'Central Hudson Data'!$H:$H,"G")</f>
        <v>9297</v>
      </c>
      <c r="K23" s="50">
        <f>SUMIFS('Central Hudson Data'!$I:$I,'Central Hudson Data'!$B:$B,$B23,'Central Hudson Data'!$O:$O,K$9,'Central Hudson Data'!$H:$H,"G")</f>
        <v>0</v>
      </c>
      <c r="L23" s="50">
        <f>SUMIFS('Central Hudson Data'!$I:$I,'Central Hudson Data'!$B:$B,$B23,'Central Hudson Data'!$O:$O,L$9,'Central Hudson Data'!$H:$H,"G")</f>
        <v>0</v>
      </c>
      <c r="M23" s="50">
        <f>SUMIFS('Central Hudson Data'!$I:$I,'Central Hudson Data'!$B:$B,$B23,'Central Hudson Data'!$O:$O,M$9,'Central Hudson Data'!$H:$H,"G")</f>
        <v>0</v>
      </c>
      <c r="N23" s="50">
        <f>SUMIFS(Tank.Other.Fuels!$F:$F,Tank.Other.Fuels!$B:$B,$B23,Tank.Other.Fuels!$D:$D,$N$8,Tank.Other.Fuels!$E:$E,N$9)</f>
        <v>0</v>
      </c>
      <c r="O23" s="50">
        <f>SUMIFS(Tank.Other.Fuels!$F:$F,Tank.Other.Fuels!$B:$B,$B23,Tank.Other.Fuels!$D:$D,$N$8,Tank.Other.Fuels!$E:$E,O$9)</f>
        <v>0</v>
      </c>
      <c r="P23" s="50">
        <f>SUMIFS(Tank.Other.Fuels!$F:$F,Tank.Other.Fuels!$B:$B,$B23,Tank.Other.Fuels!$D:$D,$N$8,Tank.Other.Fuels!$E:$E,P$9)</f>
        <v>0</v>
      </c>
      <c r="Q23" s="50">
        <f>SUMIFS(Tank.Other.Fuels!$F:$F,Tank.Other.Fuels!$B:$B,$B23,Tank.Other.Fuels!$D:$D,$N$8,Tank.Other.Fuels!$E:$E,Q$9)</f>
        <v>0</v>
      </c>
      <c r="R23" s="50">
        <f>SUMIFS(Tank.Other.Fuels!$F:$F,Tank.Other.Fuels!$B:$B,$B23,Tank.Other.Fuels!$D:$D,$N$8,Tank.Other.Fuels!$E:$E,R$9)</f>
        <v>0</v>
      </c>
      <c r="S23" s="50">
        <f>SUMIFS(Tank.Other.Fuels!$F:$F,Tank.Other.Fuels!$B:$B,$B23,Tank.Other.Fuels!$D:$D,$S$8,Tank.Other.Fuels!$E:$E,S$9)</f>
        <v>0</v>
      </c>
      <c r="T23" s="50">
        <f>SUMIFS(Tank.Other.Fuels!$F:$F,Tank.Other.Fuels!$B:$B,$B23,Tank.Other.Fuels!$D:$D,$S$8,Tank.Other.Fuels!$E:$E,T$9)</f>
        <v>0</v>
      </c>
      <c r="U23" s="50">
        <f>SUMIFS(Tank.Other.Fuels!$F:$F,Tank.Other.Fuels!$B:$B,$B23,Tank.Other.Fuels!$D:$D,$S$8,Tank.Other.Fuels!$E:$E,U$9)</f>
        <v>0</v>
      </c>
      <c r="V23" s="50">
        <f>SUMIFS(Tank.Other.Fuels!$F:$F,Tank.Other.Fuels!$B:$B,$B23,Tank.Other.Fuels!$D:$D,$S$8,Tank.Other.Fuels!$E:$E,V$9)</f>
        <v>0</v>
      </c>
      <c r="W23" s="50">
        <f>SUMIFS(Tank.Other.Fuels!$F:$F,Tank.Other.Fuels!$B:$B,$B23,Tank.Other.Fuels!$D:$D,$S$8,Tank.Other.Fuels!$E:$E,W$9)</f>
        <v>0</v>
      </c>
      <c r="X23" s="213">
        <f>D23/1000*'Factors and Sources'!$C$6/1000</f>
        <v>27.2234664</v>
      </c>
      <c r="Y23" s="214">
        <f>E23/1000*'Factors and Sources'!$C$6/1000</f>
        <v>27.102652200000001</v>
      </c>
      <c r="Z23" s="214">
        <f>F23/1000*'Factors and Sources'!$C$6/1000</f>
        <v>0</v>
      </c>
      <c r="AA23" s="214">
        <f>G23/1000*'Factors and Sources'!$C$6/1000</f>
        <v>0</v>
      </c>
      <c r="AB23" s="214">
        <f>H23/1000*'Factors and Sources'!$C$6/1000</f>
        <v>0</v>
      </c>
      <c r="AC23" s="51">
        <f>I23/10*'Factors and Sources'!$C$7/1000</f>
        <v>45.538878000000004</v>
      </c>
      <c r="AD23" s="51">
        <f>J23/10*'Factors and Sources'!$C$7/1000</f>
        <v>49.292694000000004</v>
      </c>
      <c r="AE23" s="51">
        <f>K23/10*'Factors and Sources'!$C$7/1000</f>
        <v>0</v>
      </c>
      <c r="AF23" s="51">
        <f>L23/10*'Factors and Sources'!$C$7/1000</f>
        <v>0</v>
      </c>
      <c r="AG23" s="51">
        <f>M23/10*'Factors and Sources'!$C$7/1000</f>
        <v>0</v>
      </c>
      <c r="AH23" s="51">
        <f>N23*'Factors and Sources'!$C$10*0.0916/1000</f>
        <v>0</v>
      </c>
      <c r="AI23" s="51">
        <f>O23*'Factors and Sources'!$C$10*0.0916/1000</f>
        <v>0</v>
      </c>
      <c r="AJ23" s="51">
        <f>P23*'Factors and Sources'!$C$10*0.0916/1000</f>
        <v>0</v>
      </c>
      <c r="AK23" s="51">
        <f>Q23*'Factors and Sources'!$C$10*0.0916/1000</f>
        <v>0</v>
      </c>
      <c r="AL23" s="51">
        <f>R23*'Factors and Sources'!$C$10*0.0916/1000</f>
        <v>0</v>
      </c>
      <c r="AM23" s="52">
        <f>S23*'Factors and Sources'!$C$13/1000</f>
        <v>0</v>
      </c>
      <c r="AN23" s="52">
        <f>T23*'Factors and Sources'!$C$13/1000</f>
        <v>0</v>
      </c>
      <c r="AO23" s="52">
        <f>U23*'Factors and Sources'!$C$13/1000</f>
        <v>0</v>
      </c>
      <c r="AP23" s="52">
        <f>V23*'Factors and Sources'!$C$13/1000</f>
        <v>0</v>
      </c>
      <c r="AQ23" s="52">
        <f>W23*'Factors and Sources'!$C$13/1000</f>
        <v>0</v>
      </c>
      <c r="AR23" s="51">
        <f t="shared" si="2"/>
        <v>72.762344400000003</v>
      </c>
      <c r="AS23" s="51">
        <f t="shared" si="3"/>
        <v>76.395346200000006</v>
      </c>
      <c r="AT23" s="51">
        <f t="shared" si="4"/>
        <v>0</v>
      </c>
      <c r="AU23" s="51">
        <f t="shared" si="5"/>
        <v>0</v>
      </c>
      <c r="AV23" s="51">
        <f t="shared" si="6"/>
        <v>0</v>
      </c>
      <c r="AW23" s="215">
        <f t="shared" si="7"/>
        <v>74.578845300000012</v>
      </c>
      <c r="AX23" s="138">
        <f>SUMIFS('Central Hudson Data'!$N:$N,'Central Hudson Data'!$B:$B,$B23,'Central Hudson Data'!$O:$O,AX$9,'Central Hudson Data'!$H:$H,"E")</f>
        <v>14346.74</v>
      </c>
      <c r="AY23" s="216">
        <f>SUMIFS('Central Hudson Data'!$N:$N,'Central Hudson Data'!$B:$B,$B23,'Central Hudson Data'!$O:$O,AY$9,'Central Hudson Data'!$H:$H,"E")</f>
        <v>16161.3</v>
      </c>
      <c r="AZ23" s="216">
        <f>SUMIFS('Central Hudson Data'!$N:$N,'Central Hudson Data'!$B:$B,$B23,'Central Hudson Data'!$O:$O,AZ$9,'Central Hudson Data'!$H:$H,"E")</f>
        <v>0</v>
      </c>
      <c r="BA23" s="216">
        <f>SUMIFS('Central Hudson Data'!$N:$N,'Central Hudson Data'!$B:$B,$B23,'Central Hudson Data'!$O:$O,BA$9,'Central Hudson Data'!$H:$H,"E")</f>
        <v>0</v>
      </c>
      <c r="BB23" s="216">
        <f>SUMIFS('Central Hudson Data'!$N:$N,'Central Hudson Data'!$B:$B,$B23,'Central Hudson Data'!$O:$O,BB$9,'Central Hudson Data'!$H:$H,"E")</f>
        <v>0</v>
      </c>
      <c r="BC23" s="53">
        <f>SUMIFS('Central Hudson Data'!$N:$N,'Central Hudson Data'!$B:$B,$B23,'Central Hudson Data'!$O:$O,BC$9,'Central Hudson Data'!$H:$H,"G")</f>
        <v>3770.86</v>
      </c>
      <c r="BD23" s="53">
        <f>SUMIFS('Central Hudson Data'!$N:$N,'Central Hudson Data'!$B:$B,$B23,'Central Hudson Data'!$O:$O,BD$9,'Central Hudson Data'!$H:$H,"G")</f>
        <v>7502.72</v>
      </c>
      <c r="BE23" s="53">
        <f>SUMIFS('Central Hudson Data'!$N:$N,'Central Hudson Data'!$B:$B,$B23,'Central Hudson Data'!$O:$O,BE$9,'Central Hudson Data'!$H:$H,"G")</f>
        <v>0</v>
      </c>
      <c r="BF23" s="53">
        <f>SUMIFS('Central Hudson Data'!$N:$N,'Central Hudson Data'!$B:$B,$B23,'Central Hudson Data'!$O:$O,BF$9,'Central Hudson Data'!$H:$H,"G")</f>
        <v>0</v>
      </c>
      <c r="BG23" s="53">
        <f>SUMIFS('Central Hudson Data'!$N:$N,'Central Hudson Data'!$B:$B,$B23,'Central Hudson Data'!$O:$O,BG$9,'Central Hudson Data'!$H:$H,"G")</f>
        <v>0</v>
      </c>
      <c r="BH23" s="54">
        <f>SUMIFS(Tank.Other.Fuels!$G:$G,Tank.Other.Fuels!$B:$B,$B23,Tank.Other.Fuels!$D:$D,$BH$8,Tank.Other.Fuels!$E:$E,BH$9)</f>
        <v>0</v>
      </c>
      <c r="BI23" s="54">
        <f>SUMIFS(Tank.Other.Fuels!$G:$G,Tank.Other.Fuels!$B:$B,$B23,Tank.Other.Fuels!$D:$D,$BH$8,Tank.Other.Fuels!$E:$E,BI$9)</f>
        <v>0</v>
      </c>
      <c r="BJ23" s="54">
        <f>SUMIFS(Tank.Other.Fuels!$G:$G,Tank.Other.Fuels!$B:$B,$B23,Tank.Other.Fuels!$D:$D,$BH$8,Tank.Other.Fuels!$E:$E,BJ$9)</f>
        <v>0</v>
      </c>
      <c r="BK23" s="54">
        <f>SUMIFS(Tank.Other.Fuels!$G:$G,Tank.Other.Fuels!$B:$B,$B23,Tank.Other.Fuels!$D:$D,$BH$8,Tank.Other.Fuels!$E:$E,BK$9)</f>
        <v>0</v>
      </c>
      <c r="BL23" s="54">
        <f>SUMIFS(Tank.Other.Fuels!$G:$G,Tank.Other.Fuels!$B:$B,$B23,Tank.Other.Fuels!$D:$D,$BH$8,Tank.Other.Fuels!$E:$E,BL$9)</f>
        <v>0</v>
      </c>
      <c r="BM23" s="54">
        <f>SUMIFS(Tank.Other.Fuels!$G:$G,Tank.Other.Fuels!$B:$B,$B23,Tank.Other.Fuels!$D:$D,$BM$8,Tank.Other.Fuels!$E:$E,BM$9)</f>
        <v>0</v>
      </c>
      <c r="BN23" s="54">
        <f>SUMIFS(Tank.Other.Fuels!$G:$G,Tank.Other.Fuels!$B:$B,$B23,Tank.Other.Fuels!$D:$D,$BM$8,Tank.Other.Fuels!$E:$E,BN$9)</f>
        <v>0</v>
      </c>
      <c r="BO23" s="54">
        <f>SUMIFS(Tank.Other.Fuels!$G:$G,Tank.Other.Fuels!$B:$B,$B23,Tank.Other.Fuels!$D:$D,$BM$8,Tank.Other.Fuels!$E:$E,BO$9)</f>
        <v>0</v>
      </c>
      <c r="BP23" s="54">
        <f>SUMIFS(Tank.Other.Fuels!$G:$G,Tank.Other.Fuels!$B:$B,$B23,Tank.Other.Fuels!$D:$D,$BM$8,Tank.Other.Fuels!$E:$E,BP$9)</f>
        <v>0</v>
      </c>
      <c r="BQ23" s="54">
        <f>SUMIFS(Tank.Other.Fuels!$G:$G,Tank.Other.Fuels!$B:$B,$B23,Tank.Other.Fuels!$D:$D,$BM$8,Tank.Other.Fuels!$E:$E,BQ$9)</f>
        <v>0</v>
      </c>
      <c r="BR23" s="55">
        <f t="shared" si="14"/>
        <v>18117.599999999999</v>
      </c>
      <c r="BS23" s="55">
        <f t="shared" si="15"/>
        <v>23664.02</v>
      </c>
      <c r="BT23" s="55">
        <f t="shared" si="16"/>
        <v>0</v>
      </c>
      <c r="BU23" s="55">
        <f t="shared" si="17"/>
        <v>0</v>
      </c>
      <c r="BV23" s="55">
        <f t="shared" si="18"/>
        <v>0</v>
      </c>
      <c r="BW23" s="77">
        <f t="shared" si="13"/>
        <v>20890.809999999998</v>
      </c>
    </row>
    <row r="24" spans="1:75" x14ac:dyDescent="0.25">
      <c r="B24" s="233" t="s">
        <v>310</v>
      </c>
      <c r="C24" s="49" t="str">
        <f>VLOOKUP(B24,'Facility Master List'!$A$6:$D$89,3,FALSE)</f>
        <v>Administration Facilities</v>
      </c>
      <c r="D24" s="148">
        <f>SUMIFS('Central Hudson Data'!$I:$I,'Central Hudson Data'!$B:$B,$B24,'Central Hudson Data'!$O:$O,D$9,'Central Hudson Data'!$H:$H,"E")</f>
        <v>144243</v>
      </c>
      <c r="E24" s="56">
        <f>SUMIFS('Central Hudson Data'!$I:$I,'Central Hudson Data'!$B:$B,$B24,'Central Hudson Data'!$O:$O,E$9,'Central Hudson Data'!$H:$H,"E")</f>
        <v>158094</v>
      </c>
      <c r="F24" s="210">
        <f>SUMIFS('Central Hudson Data'!$I:$I,'Central Hudson Data'!$B:$B,$B24,'Central Hudson Data'!$O:$O,F$9,'Central Hudson Data'!$H:$H,"E")</f>
        <v>0</v>
      </c>
      <c r="G24" s="210">
        <f>SUMIFS('Central Hudson Data'!$I:$I,'Central Hudson Data'!$B:$B,$B24,'Central Hudson Data'!$O:$O,G$9,'Central Hudson Data'!$H:$H,"E")</f>
        <v>0</v>
      </c>
      <c r="H24" s="211">
        <f>SUMIFS('Central Hudson Data'!$I:$I,'Central Hudson Data'!$B:$B,$B24,'Central Hudson Data'!$O:$O,H$9,'Central Hudson Data'!$H:$H,"E")</f>
        <v>0</v>
      </c>
      <c r="I24" s="50">
        <f>SUMIFS('Central Hudson Data'!$I:$I,'Central Hudson Data'!$B:$B,$B24,'Central Hudson Data'!$O:$O,I$9,'Central Hudson Data'!$H:$H,"G")</f>
        <v>0</v>
      </c>
      <c r="J24" s="50">
        <f>SUMIFS('Central Hudson Data'!$I:$I,'Central Hudson Data'!$B:$B,$B24,'Central Hudson Data'!$O:$O,J$9,'Central Hudson Data'!$H:$H,"G")</f>
        <v>0</v>
      </c>
      <c r="K24" s="50">
        <f>SUMIFS('Central Hudson Data'!$I:$I,'Central Hudson Data'!$B:$B,$B24,'Central Hudson Data'!$O:$O,K$9,'Central Hudson Data'!$H:$H,"G")</f>
        <v>0</v>
      </c>
      <c r="L24" s="50">
        <f>SUMIFS('Central Hudson Data'!$I:$I,'Central Hudson Data'!$B:$B,$B24,'Central Hudson Data'!$O:$O,L$9,'Central Hudson Data'!$H:$H,"G")</f>
        <v>0</v>
      </c>
      <c r="M24" s="50">
        <f>SUMIFS('Central Hudson Data'!$I:$I,'Central Hudson Data'!$B:$B,$B24,'Central Hudson Data'!$O:$O,M$9,'Central Hudson Data'!$H:$H,"G")</f>
        <v>0</v>
      </c>
      <c r="N24" s="50">
        <f>SUMIFS(Tank.Other.Fuels!$F:$F,Tank.Other.Fuels!$B:$B,$B24,Tank.Other.Fuels!$D:$D,$N$8,Tank.Other.Fuels!$E:$E,N$9)</f>
        <v>0</v>
      </c>
      <c r="O24" s="50">
        <f>SUMIFS(Tank.Other.Fuels!$F:$F,Tank.Other.Fuels!$B:$B,$B24,Tank.Other.Fuels!$D:$D,$N$8,Tank.Other.Fuels!$E:$E,O$9)</f>
        <v>0</v>
      </c>
      <c r="P24" s="50">
        <f>SUMIFS(Tank.Other.Fuels!$F:$F,Tank.Other.Fuels!$B:$B,$B24,Tank.Other.Fuels!$D:$D,$N$8,Tank.Other.Fuels!$E:$E,P$9)</f>
        <v>0</v>
      </c>
      <c r="Q24" s="50">
        <f>SUMIFS(Tank.Other.Fuels!$F:$F,Tank.Other.Fuels!$B:$B,$B24,Tank.Other.Fuels!$D:$D,$N$8,Tank.Other.Fuels!$E:$E,Q$9)</f>
        <v>0</v>
      </c>
      <c r="R24" s="50">
        <f>SUMIFS(Tank.Other.Fuels!$F:$F,Tank.Other.Fuels!$B:$B,$B24,Tank.Other.Fuels!$D:$D,$N$8,Tank.Other.Fuels!$E:$E,R$9)</f>
        <v>0</v>
      </c>
      <c r="S24" s="50">
        <f>SUMIFS(Tank.Other.Fuels!$F:$F,Tank.Other.Fuels!$B:$B,$B24,Tank.Other.Fuels!$D:$D,$S$8,Tank.Other.Fuels!$E:$E,S$9)</f>
        <v>0</v>
      </c>
      <c r="T24" s="50">
        <f>SUMIFS(Tank.Other.Fuels!$F:$F,Tank.Other.Fuels!$B:$B,$B24,Tank.Other.Fuels!$D:$D,$S$8,Tank.Other.Fuels!$E:$E,T$9)</f>
        <v>0</v>
      </c>
      <c r="U24" s="50">
        <f>SUMIFS(Tank.Other.Fuels!$F:$F,Tank.Other.Fuels!$B:$B,$B24,Tank.Other.Fuels!$D:$D,$S$8,Tank.Other.Fuels!$E:$E,U$9)</f>
        <v>0</v>
      </c>
      <c r="V24" s="50">
        <f>SUMIFS(Tank.Other.Fuels!$F:$F,Tank.Other.Fuels!$B:$B,$B24,Tank.Other.Fuels!$D:$D,$S$8,Tank.Other.Fuels!$E:$E,V$9)</f>
        <v>0</v>
      </c>
      <c r="W24" s="50">
        <f>SUMIFS(Tank.Other.Fuels!$F:$F,Tank.Other.Fuels!$B:$B,$B24,Tank.Other.Fuels!$D:$D,$S$8,Tank.Other.Fuels!$E:$E,W$9)</f>
        <v>0</v>
      </c>
      <c r="X24" s="213">
        <f>D24/1000*'Factors and Sources'!$C$6/1000</f>
        <v>19.362891833999999</v>
      </c>
      <c r="Y24" s="214">
        <f>E24/1000*'Factors and Sources'!$C$6/1000</f>
        <v>21.222222372000001</v>
      </c>
      <c r="Z24" s="214">
        <f>F24/1000*'Factors and Sources'!$C$6/1000</f>
        <v>0</v>
      </c>
      <c r="AA24" s="214">
        <f>G24/1000*'Factors and Sources'!$C$6/1000</f>
        <v>0</v>
      </c>
      <c r="AB24" s="214">
        <f>H24/1000*'Factors and Sources'!$C$6/1000</f>
        <v>0</v>
      </c>
      <c r="AC24" s="51">
        <f>I24/10*'Factors and Sources'!$C$7/1000</f>
        <v>0</v>
      </c>
      <c r="AD24" s="51">
        <f>J24/10*'Factors and Sources'!$C$7/1000</f>
        <v>0</v>
      </c>
      <c r="AE24" s="51">
        <f>K24/10*'Factors and Sources'!$C$7/1000</f>
        <v>0</v>
      </c>
      <c r="AF24" s="51">
        <f>L24/10*'Factors and Sources'!$C$7/1000</f>
        <v>0</v>
      </c>
      <c r="AG24" s="51">
        <f>M24/10*'Factors and Sources'!$C$7/1000</f>
        <v>0</v>
      </c>
      <c r="AH24" s="51">
        <f>N24*'Factors and Sources'!$C$10*0.0916/1000</f>
        <v>0</v>
      </c>
      <c r="AI24" s="51">
        <f>O24*'Factors and Sources'!$C$10*0.0916/1000</f>
        <v>0</v>
      </c>
      <c r="AJ24" s="51">
        <f>P24*'Factors and Sources'!$C$10*0.0916/1000</f>
        <v>0</v>
      </c>
      <c r="AK24" s="51">
        <f>Q24*'Factors and Sources'!$C$10*0.0916/1000</f>
        <v>0</v>
      </c>
      <c r="AL24" s="51">
        <f>R24*'Factors and Sources'!$C$10*0.0916/1000</f>
        <v>0</v>
      </c>
      <c r="AM24" s="52">
        <f>S24*'Factors and Sources'!$C$13/1000</f>
        <v>0</v>
      </c>
      <c r="AN24" s="52">
        <f>T24*'Factors and Sources'!$C$13/1000</f>
        <v>0</v>
      </c>
      <c r="AO24" s="52">
        <f>U24*'Factors and Sources'!$C$13/1000</f>
        <v>0</v>
      </c>
      <c r="AP24" s="52">
        <f>V24*'Factors and Sources'!$C$13/1000</f>
        <v>0</v>
      </c>
      <c r="AQ24" s="52">
        <f>W24*'Factors and Sources'!$C$13/1000</f>
        <v>0</v>
      </c>
      <c r="AR24" s="51">
        <f t="shared" si="2"/>
        <v>19.362891833999999</v>
      </c>
      <c r="AS24" s="51">
        <f t="shared" si="3"/>
        <v>21.222222372000001</v>
      </c>
      <c r="AT24" s="51">
        <f t="shared" si="4"/>
        <v>0</v>
      </c>
      <c r="AU24" s="51">
        <f t="shared" si="5"/>
        <v>0</v>
      </c>
      <c r="AV24" s="51">
        <f t="shared" si="6"/>
        <v>0</v>
      </c>
      <c r="AW24" s="215">
        <f t="shared" si="7"/>
        <v>20.292557103</v>
      </c>
      <c r="AX24" s="138">
        <f>SUMIFS('Central Hudson Data'!$N:$N,'Central Hudson Data'!$B:$B,$B24,'Central Hudson Data'!$O:$O,AX$9,'Central Hudson Data'!$H:$H,"E")</f>
        <v>9889.7900000000009</v>
      </c>
      <c r="AY24" s="216">
        <f>SUMIFS('Central Hudson Data'!$N:$N,'Central Hudson Data'!$B:$B,$B24,'Central Hudson Data'!$O:$O,AY$9,'Central Hudson Data'!$H:$H,"E")</f>
        <v>12506.960000000001</v>
      </c>
      <c r="AZ24" s="216">
        <f>SUMIFS('Central Hudson Data'!$N:$N,'Central Hudson Data'!$B:$B,$B24,'Central Hudson Data'!$O:$O,AZ$9,'Central Hudson Data'!$H:$H,"E")</f>
        <v>0</v>
      </c>
      <c r="BA24" s="216">
        <f>SUMIFS('Central Hudson Data'!$N:$N,'Central Hudson Data'!$B:$B,$B24,'Central Hudson Data'!$O:$O,BA$9,'Central Hudson Data'!$H:$H,"E")</f>
        <v>0</v>
      </c>
      <c r="BB24" s="216">
        <f>SUMIFS('Central Hudson Data'!$N:$N,'Central Hudson Data'!$B:$B,$B24,'Central Hudson Data'!$O:$O,BB$9,'Central Hudson Data'!$H:$H,"E")</f>
        <v>0</v>
      </c>
      <c r="BC24" s="53">
        <f>SUMIFS('Central Hudson Data'!$N:$N,'Central Hudson Data'!$B:$B,$B24,'Central Hudson Data'!$O:$O,BC$9,'Central Hudson Data'!$H:$H,"G")</f>
        <v>0</v>
      </c>
      <c r="BD24" s="53">
        <f>SUMIFS('Central Hudson Data'!$N:$N,'Central Hudson Data'!$B:$B,$B24,'Central Hudson Data'!$O:$O,BD$9,'Central Hudson Data'!$H:$H,"G")</f>
        <v>0</v>
      </c>
      <c r="BE24" s="53">
        <f>SUMIFS('Central Hudson Data'!$N:$N,'Central Hudson Data'!$B:$B,$B24,'Central Hudson Data'!$O:$O,BE$9,'Central Hudson Data'!$H:$H,"G")</f>
        <v>0</v>
      </c>
      <c r="BF24" s="53">
        <f>SUMIFS('Central Hudson Data'!$N:$N,'Central Hudson Data'!$B:$B,$B24,'Central Hudson Data'!$O:$O,BF$9,'Central Hudson Data'!$H:$H,"G")</f>
        <v>0</v>
      </c>
      <c r="BG24" s="53">
        <f>SUMIFS('Central Hudson Data'!$N:$N,'Central Hudson Data'!$B:$B,$B24,'Central Hudson Data'!$O:$O,BG$9,'Central Hudson Data'!$H:$H,"G")</f>
        <v>0</v>
      </c>
      <c r="BH24" s="54">
        <f>SUMIFS(Tank.Other.Fuels!$G:$G,Tank.Other.Fuels!$B:$B,$B24,Tank.Other.Fuels!$D:$D,$BH$8,Tank.Other.Fuels!$E:$E,BH$9)</f>
        <v>0</v>
      </c>
      <c r="BI24" s="54">
        <f>SUMIFS(Tank.Other.Fuels!$G:$G,Tank.Other.Fuels!$B:$B,$B24,Tank.Other.Fuels!$D:$D,$BH$8,Tank.Other.Fuels!$E:$E,BI$9)</f>
        <v>0</v>
      </c>
      <c r="BJ24" s="54">
        <f>SUMIFS(Tank.Other.Fuels!$G:$G,Tank.Other.Fuels!$B:$B,$B24,Tank.Other.Fuels!$D:$D,$BH$8,Tank.Other.Fuels!$E:$E,BJ$9)</f>
        <v>0</v>
      </c>
      <c r="BK24" s="54">
        <f>SUMIFS(Tank.Other.Fuels!$G:$G,Tank.Other.Fuels!$B:$B,$B24,Tank.Other.Fuels!$D:$D,$BH$8,Tank.Other.Fuels!$E:$E,BK$9)</f>
        <v>0</v>
      </c>
      <c r="BL24" s="54">
        <f>SUMIFS(Tank.Other.Fuels!$G:$G,Tank.Other.Fuels!$B:$B,$B24,Tank.Other.Fuels!$D:$D,$BH$8,Tank.Other.Fuels!$E:$E,BL$9)</f>
        <v>0</v>
      </c>
      <c r="BM24" s="54">
        <f>SUMIFS(Tank.Other.Fuels!$G:$G,Tank.Other.Fuels!$B:$B,$B24,Tank.Other.Fuels!$D:$D,$BM$8,Tank.Other.Fuels!$E:$E,BM$9)</f>
        <v>0</v>
      </c>
      <c r="BN24" s="54">
        <f>SUMIFS(Tank.Other.Fuels!$G:$G,Tank.Other.Fuels!$B:$B,$B24,Tank.Other.Fuels!$D:$D,$BM$8,Tank.Other.Fuels!$E:$E,BN$9)</f>
        <v>0</v>
      </c>
      <c r="BO24" s="54">
        <f>SUMIFS(Tank.Other.Fuels!$G:$G,Tank.Other.Fuels!$B:$B,$B24,Tank.Other.Fuels!$D:$D,$BM$8,Tank.Other.Fuels!$E:$E,BO$9)</f>
        <v>0</v>
      </c>
      <c r="BP24" s="54">
        <f>SUMIFS(Tank.Other.Fuels!$G:$G,Tank.Other.Fuels!$B:$B,$B24,Tank.Other.Fuels!$D:$D,$BM$8,Tank.Other.Fuels!$E:$E,BP$9)</f>
        <v>0</v>
      </c>
      <c r="BQ24" s="54">
        <f>SUMIFS(Tank.Other.Fuels!$G:$G,Tank.Other.Fuels!$B:$B,$B24,Tank.Other.Fuels!$D:$D,$BM$8,Tank.Other.Fuels!$E:$E,BQ$9)</f>
        <v>0</v>
      </c>
      <c r="BR24" s="55">
        <f t="shared" si="14"/>
        <v>9889.7900000000009</v>
      </c>
      <c r="BS24" s="55">
        <f t="shared" si="15"/>
        <v>12506.960000000001</v>
      </c>
      <c r="BT24" s="55">
        <f t="shared" si="16"/>
        <v>0</v>
      </c>
      <c r="BU24" s="55">
        <f t="shared" si="17"/>
        <v>0</v>
      </c>
      <c r="BV24" s="55">
        <f t="shared" si="18"/>
        <v>0</v>
      </c>
      <c r="BW24" s="77">
        <f t="shared" si="13"/>
        <v>11198.375</v>
      </c>
    </row>
    <row r="25" spans="1:75" x14ac:dyDescent="0.25">
      <c r="B25" s="234" t="s">
        <v>312</v>
      </c>
      <c r="C25" s="29" t="str">
        <f>VLOOKUP(B25,'Facility Master List'!$A$6:$D$89,3,FALSE)</f>
        <v>Administration Facilities</v>
      </c>
      <c r="D25" s="243">
        <f>SUMIFS('Central Hudson Data'!$I:$I,'Central Hudson Data'!$B:$B,$B25,'Central Hudson Data'!$O:$O,D$9,'Central Hudson Data'!$H:$H,"E")</f>
        <v>1920</v>
      </c>
      <c r="E25" s="56">
        <f>SUMIFS('Central Hudson Data'!$I:$I,'Central Hudson Data'!$B:$B,$B25,'Central Hudson Data'!$O:$O,E$9,'Central Hudson Data'!$H:$H,"E")</f>
        <v>2880</v>
      </c>
      <c r="F25" s="210">
        <f>SUMIFS('Central Hudson Data'!$I:$I,'Central Hudson Data'!$B:$B,$B25,'Central Hudson Data'!$O:$O,F$9,'Central Hudson Data'!$H:$H,"E")</f>
        <v>0</v>
      </c>
      <c r="G25" s="210">
        <f>SUMIFS('Central Hudson Data'!$I:$I,'Central Hudson Data'!$B:$B,$B25,'Central Hudson Data'!$O:$O,G$9,'Central Hudson Data'!$H:$H,"E")</f>
        <v>0</v>
      </c>
      <c r="H25" s="211">
        <f>SUMIFS('Central Hudson Data'!$I:$I,'Central Hudson Data'!$B:$B,$B25,'Central Hudson Data'!$O:$O,H$9,'Central Hudson Data'!$H:$H,"E")</f>
        <v>0</v>
      </c>
      <c r="I25" s="56">
        <f>SUMIFS('Central Hudson Data'!$I:$I,'Central Hudson Data'!$B:$B,$B25,'Central Hudson Data'!$O:$O,I$9,'Central Hudson Data'!$H:$H,"G")</f>
        <v>0</v>
      </c>
      <c r="J25" s="56">
        <f>SUMIFS('Central Hudson Data'!$I:$I,'Central Hudson Data'!$B:$B,$B25,'Central Hudson Data'!$O:$O,J$9,'Central Hudson Data'!$H:$H,"G")</f>
        <v>0</v>
      </c>
      <c r="K25" s="56">
        <f>SUMIFS('Central Hudson Data'!$I:$I,'Central Hudson Data'!$B:$B,$B25,'Central Hudson Data'!$O:$O,K$9,'Central Hudson Data'!$H:$H,"G")</f>
        <v>0</v>
      </c>
      <c r="L25" s="56">
        <f>SUMIFS('Central Hudson Data'!$I:$I,'Central Hudson Data'!$B:$B,$B25,'Central Hudson Data'!$O:$O,L$9,'Central Hudson Data'!$H:$H,"G")</f>
        <v>0</v>
      </c>
      <c r="M25" s="56">
        <f>SUMIFS('Central Hudson Data'!$I:$I,'Central Hudson Data'!$B:$B,$B25,'Central Hudson Data'!$O:$O,M$9,'Central Hudson Data'!$H:$H,"G")</f>
        <v>0</v>
      </c>
      <c r="N25" s="56">
        <f>SUMIFS(Tank.Other.Fuels!$F:$F,Tank.Other.Fuels!$B:$B,$B25,Tank.Other.Fuels!$D:$D,$N$8,Tank.Other.Fuels!$E:$E,N$9)</f>
        <v>0</v>
      </c>
      <c r="O25" s="56">
        <f>SUMIFS(Tank.Other.Fuels!$F:$F,Tank.Other.Fuels!$B:$B,$B25,Tank.Other.Fuels!$D:$D,$N$8,Tank.Other.Fuels!$E:$E,O$9)</f>
        <v>0</v>
      </c>
      <c r="P25" s="56">
        <f>SUMIFS(Tank.Other.Fuels!$F:$F,Tank.Other.Fuels!$B:$B,$B25,Tank.Other.Fuels!$D:$D,$N$8,Tank.Other.Fuels!$E:$E,P$9)</f>
        <v>0</v>
      </c>
      <c r="Q25" s="56">
        <f>SUMIFS(Tank.Other.Fuels!$F:$F,Tank.Other.Fuels!$B:$B,$B25,Tank.Other.Fuels!$D:$D,$N$8,Tank.Other.Fuels!$E:$E,Q$9)</f>
        <v>0</v>
      </c>
      <c r="R25" s="56">
        <f>SUMIFS(Tank.Other.Fuels!$F:$F,Tank.Other.Fuels!$B:$B,$B25,Tank.Other.Fuels!$D:$D,$N$8,Tank.Other.Fuels!$E:$E,R$9)</f>
        <v>0</v>
      </c>
      <c r="S25" s="56">
        <f>SUMIFS(Tank.Other.Fuels!$F:$F,Tank.Other.Fuels!$B:$B,$B25,Tank.Other.Fuels!$D:$D,$S$8,Tank.Other.Fuels!$E:$E,S$9)</f>
        <v>0</v>
      </c>
      <c r="T25" s="56">
        <f>SUMIFS(Tank.Other.Fuels!$F:$F,Tank.Other.Fuels!$B:$B,$B25,Tank.Other.Fuels!$D:$D,$S$8,Tank.Other.Fuels!$E:$E,T$9)</f>
        <v>0</v>
      </c>
      <c r="U25" s="56">
        <f>SUMIFS(Tank.Other.Fuels!$F:$F,Tank.Other.Fuels!$B:$B,$B25,Tank.Other.Fuels!$D:$D,$S$8,Tank.Other.Fuels!$E:$E,U$9)</f>
        <v>0</v>
      </c>
      <c r="V25" s="56">
        <f>SUMIFS(Tank.Other.Fuels!$F:$F,Tank.Other.Fuels!$B:$B,$B25,Tank.Other.Fuels!$D:$D,$S$8,Tank.Other.Fuels!$E:$E,V$9)</f>
        <v>0</v>
      </c>
      <c r="W25" s="56">
        <f>SUMIFS(Tank.Other.Fuels!$F:$F,Tank.Other.Fuels!$B:$B,$B25,Tank.Other.Fuels!$D:$D,$S$8,Tank.Other.Fuels!$E:$E,W$9)</f>
        <v>0</v>
      </c>
      <c r="X25" s="213">
        <f>D25/1000*'Factors and Sources'!$C$6/1000</f>
        <v>0.25773696000000001</v>
      </c>
      <c r="Y25" s="214">
        <f>E25/1000*'Factors and Sources'!$C$6/1000</f>
        <v>0.38660543999999997</v>
      </c>
      <c r="Z25" s="214">
        <f>F25/1000*'Factors and Sources'!$C$6/1000</f>
        <v>0</v>
      </c>
      <c r="AA25" s="214">
        <f>G25/1000*'Factors and Sources'!$C$6/1000</f>
        <v>0</v>
      </c>
      <c r="AB25" s="214">
        <f>H25/1000*'Factors and Sources'!$C$6/1000</f>
        <v>0</v>
      </c>
      <c r="AC25" s="51">
        <f>I25/10*'Factors and Sources'!$C$7/1000</f>
        <v>0</v>
      </c>
      <c r="AD25" s="51">
        <f>J25/10*'Factors and Sources'!$C$7/1000</f>
        <v>0</v>
      </c>
      <c r="AE25" s="51">
        <f>K25/10*'Factors and Sources'!$C$7/1000</f>
        <v>0</v>
      </c>
      <c r="AF25" s="51">
        <f>L25/10*'Factors and Sources'!$C$7/1000</f>
        <v>0</v>
      </c>
      <c r="AG25" s="51">
        <f>M25/10*'Factors and Sources'!$C$7/1000</f>
        <v>0</v>
      </c>
      <c r="AH25" s="51">
        <f>N25*'Factors and Sources'!$C$10*0.0916/1000</f>
        <v>0</v>
      </c>
      <c r="AI25" s="51">
        <f>O25*'Factors and Sources'!$C$10*0.0916/1000</f>
        <v>0</v>
      </c>
      <c r="AJ25" s="51">
        <f>P25*'Factors and Sources'!$C$10*0.0916/1000</f>
        <v>0</v>
      </c>
      <c r="AK25" s="51">
        <f>Q25*'Factors and Sources'!$C$10*0.0916/1000</f>
        <v>0</v>
      </c>
      <c r="AL25" s="51">
        <f>R25*'Factors and Sources'!$C$10*0.0916/1000</f>
        <v>0</v>
      </c>
      <c r="AM25" s="52">
        <f>S25*'Factors and Sources'!$C$13/1000</f>
        <v>0</v>
      </c>
      <c r="AN25" s="52">
        <f>T25*'Factors and Sources'!$C$13/1000</f>
        <v>0</v>
      </c>
      <c r="AO25" s="52">
        <f>U25*'Factors and Sources'!$C$13/1000</f>
        <v>0</v>
      </c>
      <c r="AP25" s="52">
        <f>V25*'Factors and Sources'!$C$13/1000</f>
        <v>0</v>
      </c>
      <c r="AQ25" s="52">
        <f>W25*'Factors and Sources'!$C$13/1000</f>
        <v>0</v>
      </c>
      <c r="AR25" s="51">
        <f t="shared" si="2"/>
        <v>0.25773696000000001</v>
      </c>
      <c r="AS25" s="51">
        <f t="shared" si="3"/>
        <v>0.38660543999999997</v>
      </c>
      <c r="AT25" s="51">
        <f t="shared" si="4"/>
        <v>0</v>
      </c>
      <c r="AU25" s="51">
        <f t="shared" si="5"/>
        <v>0</v>
      </c>
      <c r="AV25" s="51">
        <f t="shared" si="6"/>
        <v>0</v>
      </c>
      <c r="AW25" s="215">
        <f t="shared" si="7"/>
        <v>0.32217119999999999</v>
      </c>
      <c r="AX25" s="244">
        <f>SUMIFS('Central Hudson Data'!$N:$N,'Central Hudson Data'!$B:$B,$B25,'Central Hudson Data'!$O:$O,AX$9,'Central Hudson Data'!$H:$H,"E")</f>
        <v>3775.81</v>
      </c>
      <c r="AY25" s="216">
        <f>SUMIFS('Central Hudson Data'!$N:$N,'Central Hudson Data'!$B:$B,$B25,'Central Hudson Data'!$O:$O,AY$9,'Central Hudson Data'!$H:$H,"E")</f>
        <v>3844.28</v>
      </c>
      <c r="AZ25" s="216">
        <f>SUMIFS('Central Hudson Data'!$N:$N,'Central Hudson Data'!$B:$B,$B25,'Central Hudson Data'!$O:$O,AZ$9,'Central Hudson Data'!$H:$H,"E")</f>
        <v>0</v>
      </c>
      <c r="BA25" s="216">
        <f>SUMIFS('Central Hudson Data'!$N:$N,'Central Hudson Data'!$B:$B,$B25,'Central Hudson Data'!$O:$O,BA$9,'Central Hudson Data'!$H:$H,"E")</f>
        <v>0</v>
      </c>
      <c r="BB25" s="216">
        <f>SUMIFS('Central Hudson Data'!$N:$N,'Central Hudson Data'!$B:$B,$B25,'Central Hudson Data'!$O:$O,BB$9,'Central Hudson Data'!$H:$H,"E")</f>
        <v>0</v>
      </c>
      <c r="BC25" s="216">
        <f>SUMIFS('Central Hudson Data'!$N:$N,'Central Hudson Data'!$B:$B,$B25,'Central Hudson Data'!$O:$O,BC$9,'Central Hudson Data'!$H:$H,"G")</f>
        <v>0</v>
      </c>
      <c r="BD25" s="216">
        <f>SUMIFS('Central Hudson Data'!$N:$N,'Central Hudson Data'!$B:$B,$B25,'Central Hudson Data'!$O:$O,BD$9,'Central Hudson Data'!$H:$H,"G")</f>
        <v>0</v>
      </c>
      <c r="BE25" s="216">
        <f>SUMIFS('Central Hudson Data'!$N:$N,'Central Hudson Data'!$B:$B,$B25,'Central Hudson Data'!$O:$O,BE$9,'Central Hudson Data'!$H:$H,"G")</f>
        <v>0</v>
      </c>
      <c r="BF25" s="216">
        <f>SUMIFS('Central Hudson Data'!$N:$N,'Central Hudson Data'!$B:$B,$B25,'Central Hudson Data'!$O:$O,BF$9,'Central Hudson Data'!$H:$H,"G")</f>
        <v>0</v>
      </c>
      <c r="BG25" s="216">
        <f>SUMIFS('Central Hudson Data'!$N:$N,'Central Hudson Data'!$B:$B,$B25,'Central Hudson Data'!$O:$O,BG$9,'Central Hudson Data'!$H:$H,"G")</f>
        <v>0</v>
      </c>
      <c r="BH25" s="54">
        <f>SUMIFS(Tank.Other.Fuels!$G:$G,Tank.Other.Fuels!$B:$B,$B25,Tank.Other.Fuels!$D:$D,$BH$8,Tank.Other.Fuels!$E:$E,BH$9)</f>
        <v>0</v>
      </c>
      <c r="BI25" s="54">
        <f>SUMIFS(Tank.Other.Fuels!$G:$G,Tank.Other.Fuels!$B:$B,$B25,Tank.Other.Fuels!$D:$D,$BH$8,Tank.Other.Fuels!$E:$E,BI$9)</f>
        <v>0</v>
      </c>
      <c r="BJ25" s="54">
        <f>SUMIFS(Tank.Other.Fuels!$G:$G,Tank.Other.Fuels!$B:$B,$B25,Tank.Other.Fuels!$D:$D,$BH$8,Tank.Other.Fuels!$E:$E,BJ$9)</f>
        <v>0</v>
      </c>
      <c r="BK25" s="54">
        <f>SUMIFS(Tank.Other.Fuels!$G:$G,Tank.Other.Fuels!$B:$B,$B25,Tank.Other.Fuels!$D:$D,$BH$8,Tank.Other.Fuels!$E:$E,BK$9)</f>
        <v>0</v>
      </c>
      <c r="BL25" s="54">
        <f>SUMIFS(Tank.Other.Fuels!$G:$G,Tank.Other.Fuels!$B:$B,$B25,Tank.Other.Fuels!$D:$D,$BH$8,Tank.Other.Fuels!$E:$E,BL$9)</f>
        <v>0</v>
      </c>
      <c r="BM25" s="54">
        <f>SUMIFS(Tank.Other.Fuels!$G:$G,Tank.Other.Fuels!$B:$B,$B25,Tank.Other.Fuels!$D:$D,$BM$8,Tank.Other.Fuels!$E:$E,BM$9)</f>
        <v>0</v>
      </c>
      <c r="BN25" s="54">
        <f>SUMIFS(Tank.Other.Fuels!$G:$G,Tank.Other.Fuels!$B:$B,$B25,Tank.Other.Fuels!$D:$D,$BM$8,Tank.Other.Fuels!$E:$E,BN$9)</f>
        <v>0</v>
      </c>
      <c r="BO25" s="54">
        <f>SUMIFS(Tank.Other.Fuels!$G:$G,Tank.Other.Fuels!$B:$B,$B25,Tank.Other.Fuels!$D:$D,$BM$8,Tank.Other.Fuels!$E:$E,BO$9)</f>
        <v>0</v>
      </c>
      <c r="BP25" s="54">
        <f>SUMIFS(Tank.Other.Fuels!$G:$G,Tank.Other.Fuels!$B:$B,$B25,Tank.Other.Fuels!$D:$D,$BM$8,Tank.Other.Fuels!$E:$E,BP$9)</f>
        <v>0</v>
      </c>
      <c r="BQ25" s="54">
        <f>SUMIFS(Tank.Other.Fuels!$G:$G,Tank.Other.Fuels!$B:$B,$B25,Tank.Other.Fuels!$D:$D,$BM$8,Tank.Other.Fuels!$E:$E,BQ$9)</f>
        <v>0</v>
      </c>
      <c r="BR25" s="55">
        <f t="shared" si="14"/>
        <v>3775.81</v>
      </c>
      <c r="BS25" s="55">
        <f t="shared" si="15"/>
        <v>3844.28</v>
      </c>
      <c r="BT25" s="55">
        <f t="shared" si="16"/>
        <v>0</v>
      </c>
      <c r="BU25" s="55">
        <f t="shared" si="17"/>
        <v>0</v>
      </c>
      <c r="BV25" s="55">
        <f t="shared" si="18"/>
        <v>0</v>
      </c>
      <c r="BW25" s="77">
        <f t="shared" si="13"/>
        <v>3810.0450000000001</v>
      </c>
    </row>
    <row r="26" spans="1:75" x14ac:dyDescent="0.25">
      <c r="D26" s="14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58"/>
      <c r="U26" s="58"/>
      <c r="V26" s="58"/>
      <c r="W26" s="150"/>
      <c r="X26" s="146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60"/>
      <c r="AJ26" s="60"/>
      <c r="AK26" s="60"/>
      <c r="AL26" s="60"/>
      <c r="AM26" s="59"/>
      <c r="AN26" s="59"/>
      <c r="AO26" s="59"/>
      <c r="AP26" s="59"/>
      <c r="AQ26" s="59"/>
      <c r="AR26" s="58"/>
      <c r="AS26" s="58"/>
      <c r="AT26" s="58"/>
      <c r="AW26" s="139"/>
      <c r="AX26" s="81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W26" s="139"/>
    </row>
    <row r="27" spans="1:75" ht="15.75" thickBot="1" x14ac:dyDescent="0.3">
      <c r="B27" s="61" t="s">
        <v>59</v>
      </c>
      <c r="C27" s="147"/>
      <c r="D27" s="140">
        <f t="shared" ref="D27:AI27" si="19">SUM(D10:D25)</f>
        <v>1852036</v>
      </c>
      <c r="E27" s="141">
        <f t="shared" si="19"/>
        <v>1887162</v>
      </c>
      <c r="F27" s="141">
        <f t="shared" si="19"/>
        <v>0</v>
      </c>
      <c r="G27" s="141">
        <f t="shared" si="19"/>
        <v>0</v>
      </c>
      <c r="H27" s="141">
        <f t="shared" si="19"/>
        <v>0</v>
      </c>
      <c r="I27" s="141">
        <f t="shared" si="19"/>
        <v>53727</v>
      </c>
      <c r="J27" s="141">
        <f t="shared" si="19"/>
        <v>59930</v>
      </c>
      <c r="K27" s="141">
        <f t="shared" si="19"/>
        <v>0</v>
      </c>
      <c r="L27" s="141">
        <f t="shared" si="19"/>
        <v>0</v>
      </c>
      <c r="M27" s="141">
        <f t="shared" si="19"/>
        <v>0</v>
      </c>
      <c r="N27" s="141">
        <f t="shared" si="19"/>
        <v>2749.6</v>
      </c>
      <c r="O27" s="141">
        <f t="shared" si="19"/>
        <v>2662.3</v>
      </c>
      <c r="P27" s="141">
        <f t="shared" si="19"/>
        <v>0</v>
      </c>
      <c r="Q27" s="141">
        <f t="shared" si="19"/>
        <v>0</v>
      </c>
      <c r="R27" s="141">
        <f t="shared" si="19"/>
        <v>0</v>
      </c>
      <c r="S27" s="141">
        <f t="shared" si="19"/>
        <v>12522.1</v>
      </c>
      <c r="T27" s="141">
        <f t="shared" si="19"/>
        <v>8163.7999999999993</v>
      </c>
      <c r="U27" s="141">
        <f t="shared" si="19"/>
        <v>0</v>
      </c>
      <c r="V27" s="141">
        <f t="shared" si="19"/>
        <v>0</v>
      </c>
      <c r="W27" s="142">
        <f t="shared" si="19"/>
        <v>0</v>
      </c>
      <c r="X27" s="140">
        <f t="shared" si="19"/>
        <v>248.61360856799999</v>
      </c>
      <c r="Y27" s="141">
        <f t="shared" si="19"/>
        <v>253.32885255600004</v>
      </c>
      <c r="Z27" s="141">
        <f t="shared" si="19"/>
        <v>0</v>
      </c>
      <c r="AA27" s="141">
        <f t="shared" si="19"/>
        <v>0</v>
      </c>
      <c r="AB27" s="141">
        <f t="shared" si="19"/>
        <v>0</v>
      </c>
      <c r="AC27" s="141">
        <f t="shared" si="19"/>
        <v>284.86055400000004</v>
      </c>
      <c r="AD27" s="141">
        <f>SUM(AD10:AD25)</f>
        <v>317.74885999999998</v>
      </c>
      <c r="AE27" s="141">
        <f t="shared" si="19"/>
        <v>0</v>
      </c>
      <c r="AF27" s="141">
        <f t="shared" si="19"/>
        <v>0</v>
      </c>
      <c r="AG27" s="141">
        <f t="shared" si="19"/>
        <v>0</v>
      </c>
      <c r="AH27" s="141">
        <f t="shared" si="19"/>
        <v>15.479522105600001</v>
      </c>
      <c r="AI27" s="141">
        <f t="shared" si="19"/>
        <v>14.988046152799999</v>
      </c>
      <c r="AJ27" s="141">
        <f t="shared" ref="AJ27:BO27" si="20">SUM(AJ10:AJ25)</f>
        <v>0</v>
      </c>
      <c r="AK27" s="141">
        <f t="shared" si="20"/>
        <v>0</v>
      </c>
      <c r="AL27" s="141">
        <f t="shared" si="20"/>
        <v>0</v>
      </c>
      <c r="AM27" s="141">
        <f t="shared" si="20"/>
        <v>127.72541999999999</v>
      </c>
      <c r="AN27" s="141">
        <f t="shared" si="20"/>
        <v>83.270759999999996</v>
      </c>
      <c r="AO27" s="141">
        <f t="shared" si="20"/>
        <v>0</v>
      </c>
      <c r="AP27" s="141">
        <f t="shared" si="20"/>
        <v>0</v>
      </c>
      <c r="AQ27" s="141">
        <f t="shared" si="20"/>
        <v>0</v>
      </c>
      <c r="AR27" s="141">
        <f t="shared" si="20"/>
        <v>676.67910467359991</v>
      </c>
      <c r="AS27" s="141">
        <f>SUM(AS10:AS25)</f>
        <v>669.33651870879999</v>
      </c>
      <c r="AT27" s="141">
        <f t="shared" si="20"/>
        <v>0</v>
      </c>
      <c r="AU27" s="141">
        <f t="shared" si="20"/>
        <v>0</v>
      </c>
      <c r="AV27" s="141">
        <f t="shared" si="20"/>
        <v>0</v>
      </c>
      <c r="AW27" s="142">
        <f t="shared" si="20"/>
        <v>673.00781169119989</v>
      </c>
      <c r="AX27" s="143">
        <f t="shared" si="20"/>
        <v>249661.86999999997</v>
      </c>
      <c r="AY27" s="144">
        <f t="shared" si="20"/>
        <v>274114.28000000009</v>
      </c>
      <c r="AZ27" s="144">
        <f t="shared" si="20"/>
        <v>0</v>
      </c>
      <c r="BA27" s="144">
        <f t="shared" si="20"/>
        <v>0</v>
      </c>
      <c r="BB27" s="144">
        <f t="shared" si="20"/>
        <v>0</v>
      </c>
      <c r="BC27" s="144">
        <f t="shared" si="20"/>
        <v>30169.88</v>
      </c>
      <c r="BD27" s="144">
        <f t="shared" si="20"/>
        <v>52589.329999999994</v>
      </c>
      <c r="BE27" s="144">
        <f t="shared" si="20"/>
        <v>0</v>
      </c>
      <c r="BF27" s="144">
        <f t="shared" si="20"/>
        <v>0</v>
      </c>
      <c r="BG27" s="144">
        <f t="shared" si="20"/>
        <v>0</v>
      </c>
      <c r="BH27" s="144">
        <f t="shared" si="20"/>
        <v>2890.01</v>
      </c>
      <c r="BI27" s="144">
        <f t="shared" si="20"/>
        <v>4157.3500000000004</v>
      </c>
      <c r="BJ27" s="144">
        <f t="shared" si="20"/>
        <v>0</v>
      </c>
      <c r="BK27" s="144">
        <f t="shared" si="20"/>
        <v>0</v>
      </c>
      <c r="BL27" s="144">
        <f t="shared" si="20"/>
        <v>0</v>
      </c>
      <c r="BM27" s="144">
        <f t="shared" si="20"/>
        <v>19229.72</v>
      </c>
      <c r="BN27" s="144">
        <f t="shared" si="20"/>
        <v>14734.79</v>
      </c>
      <c r="BO27" s="144">
        <f t="shared" si="20"/>
        <v>0</v>
      </c>
      <c r="BP27" s="144">
        <f t="shared" ref="BP27:BW27" si="21">SUM(BP10:BP25)</f>
        <v>0</v>
      </c>
      <c r="BQ27" s="144">
        <f t="shared" si="21"/>
        <v>0</v>
      </c>
      <c r="BR27" s="144">
        <f t="shared" si="21"/>
        <v>301951.47999999992</v>
      </c>
      <c r="BS27" s="144">
        <f t="shared" si="21"/>
        <v>345595.75000000012</v>
      </c>
      <c r="BT27" s="144">
        <f t="shared" si="21"/>
        <v>0</v>
      </c>
      <c r="BU27" s="144">
        <f t="shared" si="21"/>
        <v>0</v>
      </c>
      <c r="BV27" s="144">
        <f t="shared" si="21"/>
        <v>0</v>
      </c>
      <c r="BW27" s="145">
        <f t="shared" si="21"/>
        <v>323773.61499999999</v>
      </c>
    </row>
    <row r="28" spans="1:75" x14ac:dyDescent="0.25">
      <c r="E28" s="59"/>
    </row>
    <row r="29" spans="1:75" s="62" customFormat="1" x14ac:dyDescent="0.25">
      <c r="A29" s="43" t="s">
        <v>60</v>
      </c>
      <c r="B29" s="44" t="s">
        <v>61</v>
      </c>
      <c r="E29" s="63"/>
    </row>
    <row r="30" spans="1:75" ht="15.75" thickBot="1" x14ac:dyDescent="0.3">
      <c r="E30" s="59"/>
    </row>
    <row r="31" spans="1:75" ht="18.75" x14ac:dyDescent="0.3">
      <c r="B31" s="64"/>
      <c r="C31" s="65"/>
      <c r="D31" s="304" t="s">
        <v>62</v>
      </c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6"/>
      <c r="S31" s="301" t="s">
        <v>658</v>
      </c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3"/>
      <c r="AM31" s="301" t="s">
        <v>63</v>
      </c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3"/>
    </row>
    <row r="32" spans="1:75" x14ac:dyDescent="0.25">
      <c r="B32" s="12"/>
      <c r="C32" s="66"/>
      <c r="D32" s="296" t="s">
        <v>656</v>
      </c>
      <c r="E32" s="297"/>
      <c r="F32" s="297"/>
      <c r="G32" s="297"/>
      <c r="H32" s="298"/>
      <c r="I32" s="299" t="s">
        <v>657</v>
      </c>
      <c r="J32" s="297"/>
      <c r="K32" s="297"/>
      <c r="L32" s="297"/>
      <c r="M32" s="298"/>
      <c r="N32" s="299" t="s">
        <v>659</v>
      </c>
      <c r="O32" s="297"/>
      <c r="P32" s="297"/>
      <c r="Q32" s="297"/>
      <c r="R32" s="300"/>
      <c r="S32" s="296" t="s">
        <v>29</v>
      </c>
      <c r="T32" s="297"/>
      <c r="U32" s="297"/>
      <c r="V32" s="297"/>
      <c r="W32" s="298"/>
      <c r="X32" s="299" t="s">
        <v>30</v>
      </c>
      <c r="Y32" s="297"/>
      <c r="Z32" s="297"/>
      <c r="AA32" s="297"/>
      <c r="AB32" s="298"/>
      <c r="AC32" s="299" t="s">
        <v>5</v>
      </c>
      <c r="AD32" s="297"/>
      <c r="AE32" s="297"/>
      <c r="AF32" s="297"/>
      <c r="AG32" s="298"/>
      <c r="AH32" s="299" t="s">
        <v>55</v>
      </c>
      <c r="AI32" s="297"/>
      <c r="AJ32" s="297"/>
      <c r="AK32" s="297"/>
      <c r="AL32" s="300"/>
      <c r="AM32" s="296" t="s">
        <v>29</v>
      </c>
      <c r="AN32" s="297"/>
      <c r="AO32" s="297"/>
      <c r="AP32" s="297"/>
      <c r="AQ32" s="298"/>
      <c r="AR32" s="299" t="s">
        <v>30</v>
      </c>
      <c r="AS32" s="297"/>
      <c r="AT32" s="297"/>
      <c r="AU32" s="297"/>
      <c r="AV32" s="298"/>
      <c r="AW32" s="217" t="s">
        <v>22</v>
      </c>
      <c r="AX32" s="217"/>
      <c r="AY32" s="217"/>
      <c r="AZ32" s="217"/>
      <c r="BA32" s="217"/>
      <c r="BB32" s="217" t="s">
        <v>55</v>
      </c>
      <c r="BC32" s="217"/>
      <c r="BD32" s="217"/>
      <c r="BE32" s="217"/>
      <c r="BF32" s="218"/>
    </row>
    <row r="33" spans="1:66" x14ac:dyDescent="0.25">
      <c r="B33" s="134" t="s">
        <v>646</v>
      </c>
      <c r="C33" s="225" t="s">
        <v>57</v>
      </c>
      <c r="D33" s="68">
        <v>2016</v>
      </c>
      <c r="E33" s="219">
        <v>2017</v>
      </c>
      <c r="F33" s="219">
        <v>2018</v>
      </c>
      <c r="G33" s="69">
        <v>2019</v>
      </c>
      <c r="H33" s="69">
        <v>2020</v>
      </c>
      <c r="I33" s="69">
        <v>2016</v>
      </c>
      <c r="J33" s="69">
        <v>2017</v>
      </c>
      <c r="K33" s="69">
        <v>2018</v>
      </c>
      <c r="L33" s="69">
        <v>2019</v>
      </c>
      <c r="M33" s="69">
        <v>2020</v>
      </c>
      <c r="N33" s="69">
        <v>2016</v>
      </c>
      <c r="O33" s="69">
        <v>2017</v>
      </c>
      <c r="P33" s="69">
        <v>2018</v>
      </c>
      <c r="Q33" s="69">
        <v>2019</v>
      </c>
      <c r="R33" s="69">
        <v>2020</v>
      </c>
      <c r="S33" s="68">
        <v>2016</v>
      </c>
      <c r="T33" s="219">
        <v>2017</v>
      </c>
      <c r="U33" s="219">
        <v>2018</v>
      </c>
      <c r="V33" s="69">
        <v>2019</v>
      </c>
      <c r="W33" s="69">
        <v>2020</v>
      </c>
      <c r="X33" s="69">
        <v>2016</v>
      </c>
      <c r="Y33" s="69">
        <v>2017</v>
      </c>
      <c r="Z33" s="69">
        <v>2018</v>
      </c>
      <c r="AA33" s="69">
        <v>2019</v>
      </c>
      <c r="AB33" s="69">
        <v>2020</v>
      </c>
      <c r="AC33" s="69">
        <v>2016</v>
      </c>
      <c r="AD33" s="69">
        <v>2017</v>
      </c>
      <c r="AE33" s="69">
        <v>2018</v>
      </c>
      <c r="AF33" s="69">
        <v>2019</v>
      </c>
      <c r="AG33" s="69">
        <v>2020</v>
      </c>
      <c r="AH33" s="69">
        <v>2016</v>
      </c>
      <c r="AI33" s="69">
        <v>2017</v>
      </c>
      <c r="AJ33" s="69">
        <v>2018</v>
      </c>
      <c r="AK33" s="69">
        <v>2019</v>
      </c>
      <c r="AL33" s="70">
        <v>2020</v>
      </c>
      <c r="AM33" s="68">
        <v>2016</v>
      </c>
      <c r="AN33" s="219">
        <v>2017</v>
      </c>
      <c r="AO33" s="219">
        <v>2018</v>
      </c>
      <c r="AP33" s="69">
        <v>2019</v>
      </c>
      <c r="AQ33" s="69">
        <v>2020</v>
      </c>
      <c r="AR33" s="69">
        <v>2016</v>
      </c>
      <c r="AS33" s="69">
        <v>2017</v>
      </c>
      <c r="AT33" s="69">
        <v>2018</v>
      </c>
      <c r="AU33" s="69">
        <v>2019</v>
      </c>
      <c r="AV33" s="69">
        <v>2020</v>
      </c>
      <c r="AW33" s="69">
        <v>2016</v>
      </c>
      <c r="AX33" s="69">
        <v>2017</v>
      </c>
      <c r="AY33" s="69">
        <v>2018</v>
      </c>
      <c r="AZ33" s="69">
        <v>2019</v>
      </c>
      <c r="BA33" s="69">
        <v>2020</v>
      </c>
      <c r="BB33" s="69">
        <v>2016</v>
      </c>
      <c r="BC33" s="69">
        <v>2017</v>
      </c>
      <c r="BD33" s="69">
        <v>2018</v>
      </c>
      <c r="BE33" s="69">
        <v>2019</v>
      </c>
      <c r="BF33" s="69">
        <v>2020</v>
      </c>
    </row>
    <row r="34" spans="1:66" x14ac:dyDescent="0.25">
      <c r="B34" s="22" t="s">
        <v>258</v>
      </c>
      <c r="C34" s="72" t="s">
        <v>26</v>
      </c>
      <c r="D34" s="152">
        <f>SUMIFS('Fleet Fuel Data'!$H:$H,'Fleet Fuel Data'!$B:$B,$B34,'Fleet Fuel Data'!$E:$E,D$33)</f>
        <v>0</v>
      </c>
      <c r="E34" s="74">
        <f>SUMIFS('Fleet Fuel Data'!$H:$H,'Fleet Fuel Data'!$B:$B,$B34,'Fleet Fuel Data'!$E:$E,E$33)</f>
        <v>0</v>
      </c>
      <c r="F34" s="74">
        <f>SUMIFS('Fleet Fuel Data'!$H:$H,'Fleet Fuel Data'!$B:$B,$B34,'Fleet Fuel Data'!$E:$E,F$33)</f>
        <v>0</v>
      </c>
      <c r="G34" s="74">
        <f>SUMIFS('Fleet Fuel Data'!$H:$H,'Fleet Fuel Data'!$B:$B,$B34,'Fleet Fuel Data'!$E:$E,G$33)</f>
        <v>0</v>
      </c>
      <c r="H34" s="220">
        <f>SUMIFS('Fleet Fuel Data'!$H:$H,'Fleet Fuel Data'!$B:$B,$B34,'Fleet Fuel Data'!$E:$E,H$33)</f>
        <v>0</v>
      </c>
      <c r="I34" s="74">
        <f>SUMIFS('Fleet Fuel Data'!$J:$J,'Fleet Fuel Data'!$B:$B,$B34,'Fleet Fuel Data'!$E:$E,I$33)</f>
        <v>136</v>
      </c>
      <c r="J34" s="74">
        <f>SUMIFS('Fleet Fuel Data'!$J:$J,'Fleet Fuel Data'!$B:$B,$B34,'Fleet Fuel Data'!$E:$E,J$33)</f>
        <v>272.60000000000002</v>
      </c>
      <c r="K34" s="74">
        <f>SUMIFS('Fleet Fuel Data'!$J:$J,'Fleet Fuel Data'!$B:$B,$B34,'Fleet Fuel Data'!$E:$E,K$33)</f>
        <v>0</v>
      </c>
      <c r="L34" s="74">
        <f>SUMIFS('Fleet Fuel Data'!$J:$J,'Fleet Fuel Data'!$B:$B,$B34,'Fleet Fuel Data'!$E:$E,L$33)</f>
        <v>0</v>
      </c>
      <c r="M34" s="74">
        <f>SUMIFS('Fleet Fuel Data'!$J:$J,'Fleet Fuel Data'!$B:$B,$B34,'Fleet Fuel Data'!$E:$E,M$33)</f>
        <v>0</v>
      </c>
      <c r="N34" s="74"/>
      <c r="O34" s="74"/>
      <c r="P34" s="74"/>
      <c r="Q34" s="74"/>
      <c r="R34" s="75"/>
      <c r="S34" s="73">
        <f>D34*'Factors and Sources'!$F$17/1000</f>
        <v>0</v>
      </c>
      <c r="T34" s="74">
        <f>E34*'Factors and Sources'!$F$17/1000</f>
        <v>0</v>
      </c>
      <c r="U34" s="74">
        <f>F34*'Factors and Sources'!$F$17/1000</f>
        <v>0</v>
      </c>
      <c r="V34" s="74">
        <f>G34*'Factors and Sources'!$F$17/1000</f>
        <v>0</v>
      </c>
      <c r="W34" s="74">
        <f>H34*'Factors and Sources'!$F$17/1000</f>
        <v>0</v>
      </c>
      <c r="X34" s="287">
        <f>I34*'Factors and Sources'!$F$18/1000</f>
        <v>1.3885600000000002</v>
      </c>
      <c r="Y34" s="287">
        <f>J34*'Factors and Sources'!$F$18/1000</f>
        <v>2.7832460000000006</v>
      </c>
      <c r="Z34" s="287">
        <f>K34*'Factors and Sources'!$F$18/1000</f>
        <v>0</v>
      </c>
      <c r="AA34" s="287">
        <f>L34*'Factors and Sources'!$F$18/1000</f>
        <v>0</v>
      </c>
      <c r="AB34" s="287">
        <f>M34*'Factors and Sources'!$F$18/1000</f>
        <v>0</v>
      </c>
      <c r="AC34" s="74"/>
      <c r="AD34" s="74"/>
      <c r="AE34" s="74"/>
      <c r="AF34" s="74"/>
      <c r="AG34" s="74"/>
      <c r="AH34" s="74">
        <f>S34+X34+AC34</f>
        <v>1.3885600000000002</v>
      </c>
      <c r="AI34" s="74">
        <f>T34+Y34+AD34</f>
        <v>2.7832460000000006</v>
      </c>
      <c r="AJ34" s="74">
        <f>U34+Z34+AE34</f>
        <v>0</v>
      </c>
      <c r="AK34" s="74">
        <f>V34+AA34+AF34</f>
        <v>0</v>
      </c>
      <c r="AL34" s="74">
        <f>W34+AB34+AG34</f>
        <v>0</v>
      </c>
      <c r="AM34" s="151">
        <f>SUMIFS('Fleet Fuel Data'!$I:$I,'Fleet Fuel Data'!$B:$B,$B34,'Fleet Fuel Data'!$E:$E,AM$33)</f>
        <v>0</v>
      </c>
      <c r="AN34" s="55">
        <f>SUMIFS('Fleet Fuel Data'!$I:$I,'Fleet Fuel Data'!$B:$B,$B34,'Fleet Fuel Data'!$E:$E,AN$33)</f>
        <v>0</v>
      </c>
      <c r="AO34" s="55">
        <f>SUMIFS('Fleet Fuel Data'!$I:$I,'Fleet Fuel Data'!$B:$B,$B34,'Fleet Fuel Data'!$E:$E,AO$33)</f>
        <v>0</v>
      </c>
      <c r="AP34" s="55">
        <f>SUMIFS('Fleet Fuel Data'!$I:$I,'Fleet Fuel Data'!$B:$B,$B34,'Fleet Fuel Data'!$E:$E,AP$33)</f>
        <v>0</v>
      </c>
      <c r="AQ34" s="55">
        <f>SUMIFS('Fleet Fuel Data'!$I:$I,'Fleet Fuel Data'!$B:$B,$B34,'Fleet Fuel Data'!$E:$E,AQ$33)</f>
        <v>0</v>
      </c>
      <c r="AR34" s="55">
        <f>SUMIFS('Fleet Fuel Data'!$K:$K,'Fleet Fuel Data'!$B:$B,$B34,'Fleet Fuel Data'!$E:$E,AR$33)</f>
        <v>210.72</v>
      </c>
      <c r="AS34" s="55">
        <f>SUMIFS('Fleet Fuel Data'!$K:$K,'Fleet Fuel Data'!$B:$B,$B34,'Fleet Fuel Data'!$E:$E,AS$33)</f>
        <v>513.71</v>
      </c>
      <c r="AT34" s="55">
        <f>SUMIFS('Fleet Fuel Data'!$K:$K,'Fleet Fuel Data'!$B:$B,$B34,'Fleet Fuel Data'!$E:$E,AT$33)</f>
        <v>0</v>
      </c>
      <c r="AU34" s="55">
        <f>SUMIFS('Fleet Fuel Data'!$K:$K,'Fleet Fuel Data'!$B:$B,$B34,'Fleet Fuel Data'!$E:$E,AU$33)</f>
        <v>0</v>
      </c>
      <c r="AV34" s="55">
        <f>SUMIFS('Fleet Fuel Data'!$K:$K,'Fleet Fuel Data'!$B:$B,$B34,'Fleet Fuel Data'!$E:$E,AV$33)</f>
        <v>0</v>
      </c>
      <c r="AW34" s="55"/>
      <c r="AX34" s="55"/>
      <c r="AY34" s="55"/>
      <c r="AZ34" s="55"/>
      <c r="BA34" s="55"/>
      <c r="BB34" s="55">
        <f t="shared" ref="BB34:BB40" si="22">AM34+AR34+AW34</f>
        <v>210.72</v>
      </c>
      <c r="BC34" s="55">
        <f t="shared" ref="BC34:BD39" si="23">AN34+AS34+AX34</f>
        <v>513.71</v>
      </c>
      <c r="BD34" s="55">
        <f t="shared" si="23"/>
        <v>0</v>
      </c>
      <c r="BE34" s="55">
        <f t="shared" ref="BE34:BE40" si="24">AP34+AU34+AZ34</f>
        <v>0</v>
      </c>
      <c r="BF34" s="77">
        <f t="shared" ref="BF34:BF40" si="25">AQ34+AV34+BA34</f>
        <v>0</v>
      </c>
      <c r="BG34" s="78"/>
    </row>
    <row r="35" spans="1:66" x14ac:dyDescent="0.25">
      <c r="B35" s="22" t="s">
        <v>671</v>
      </c>
      <c r="C35" s="72" t="s">
        <v>26</v>
      </c>
      <c r="D35" s="152">
        <f>SUMIFS('Fleet Fuel Data'!$H:$H,'Fleet Fuel Data'!$B:$B,$B35,'Fleet Fuel Data'!$E:$E,D$33)</f>
        <v>18534</v>
      </c>
      <c r="E35" s="74">
        <f>SUMIFS('Fleet Fuel Data'!$H:$H,'Fleet Fuel Data'!$B:$B,$B35,'Fleet Fuel Data'!$E:$E,E$33)</f>
        <v>19273.3</v>
      </c>
      <c r="F35" s="74">
        <f>SUMIFS('Fleet Fuel Data'!$H:$H,'Fleet Fuel Data'!$B:$B,$B35,'Fleet Fuel Data'!$E:$E,F$33)</f>
        <v>0</v>
      </c>
      <c r="G35" s="74">
        <f>SUMIFS('Fleet Fuel Data'!$H:$H,'Fleet Fuel Data'!$B:$B,$B35,'Fleet Fuel Data'!$E:$E,G$33)</f>
        <v>0</v>
      </c>
      <c r="H35" s="220">
        <f>SUMIFS('Fleet Fuel Data'!$H:$H,'Fleet Fuel Data'!$B:$B,$B35,'Fleet Fuel Data'!$E:$E,H$33)</f>
        <v>0</v>
      </c>
      <c r="I35" s="74">
        <f>SUMIFS('Fleet Fuel Data'!$J:$J,'Fleet Fuel Data'!$B:$B,$B35,'Fleet Fuel Data'!$E:$E,I$33)</f>
        <v>193</v>
      </c>
      <c r="J35" s="74">
        <f>SUMIFS('Fleet Fuel Data'!$J:$J,'Fleet Fuel Data'!$B:$B,$B35,'Fleet Fuel Data'!$E:$E,J$33)</f>
        <v>215</v>
      </c>
      <c r="K35" s="74">
        <f>SUMIFS('Fleet Fuel Data'!$J:$J,'Fleet Fuel Data'!$B:$B,$B35,'Fleet Fuel Data'!$E:$E,K$33)</f>
        <v>0</v>
      </c>
      <c r="L35" s="74">
        <f>SUMIFS('Fleet Fuel Data'!$J:$J,'Fleet Fuel Data'!$B:$B,$B35,'Fleet Fuel Data'!$E:$E,L$33)</f>
        <v>0</v>
      </c>
      <c r="M35" s="74">
        <f>SUMIFS('Fleet Fuel Data'!$J:$J,'Fleet Fuel Data'!$B:$B,$B35,'Fleet Fuel Data'!$E:$E,M$33)</f>
        <v>0</v>
      </c>
      <c r="N35" s="74"/>
      <c r="O35" s="74"/>
      <c r="P35" s="74"/>
      <c r="Q35" s="74"/>
      <c r="R35" s="75"/>
      <c r="S35" s="73">
        <f>D35*'Factors and Sources'!$F$17/1000</f>
        <v>162.72852</v>
      </c>
      <c r="T35" s="74">
        <f>E35*'Factors and Sources'!$F$17/1000</f>
        <v>169.21957399999999</v>
      </c>
      <c r="U35" s="74">
        <f>F35*'Factors and Sources'!$F$17/1000</f>
        <v>0</v>
      </c>
      <c r="V35" s="74">
        <f>G35*'Factors and Sources'!$F$17/1000</f>
        <v>0</v>
      </c>
      <c r="W35" s="74">
        <f>H35*'Factors and Sources'!$F$17/1000</f>
        <v>0</v>
      </c>
      <c r="X35" s="287">
        <f>I35*'Factors and Sources'!$F$18/1000</f>
        <v>1.9705300000000001</v>
      </c>
      <c r="Y35" s="287">
        <f>J35*'Factors and Sources'!$F$18/1000</f>
        <v>2.1951499999999999</v>
      </c>
      <c r="Z35" s="287">
        <f>K35*'Factors and Sources'!$F$18/1000</f>
        <v>0</v>
      </c>
      <c r="AA35" s="287">
        <f>L35*'Factors and Sources'!$F$18/1000</f>
        <v>0</v>
      </c>
      <c r="AB35" s="287">
        <f>M35*'Factors and Sources'!$F$18/1000</f>
        <v>0</v>
      </c>
      <c r="AC35" s="74"/>
      <c r="AD35" s="74"/>
      <c r="AE35" s="74"/>
      <c r="AF35" s="74"/>
      <c r="AG35" s="74"/>
      <c r="AH35" s="74">
        <f t="shared" ref="AH35:AH40" si="26">S35+X35+AC35</f>
        <v>164.69905</v>
      </c>
      <c r="AI35" s="74">
        <f t="shared" ref="AI35:AI40" si="27">T35+Y35+AD35</f>
        <v>171.41472400000001</v>
      </c>
      <c r="AJ35" s="74">
        <f t="shared" ref="AJ35:AJ40" si="28">U35+Z35+AE35</f>
        <v>0</v>
      </c>
      <c r="AK35" s="74">
        <f t="shared" ref="AK35:AK40" si="29">V35+AA35+AF35</f>
        <v>0</v>
      </c>
      <c r="AL35" s="74">
        <f t="shared" ref="AL35:AL40" si="30">W35+AB35+AG35</f>
        <v>0</v>
      </c>
      <c r="AM35" s="151">
        <f>SUMIFS('Fleet Fuel Data'!$I:$I,'Fleet Fuel Data'!$B:$B,$B35,'Fleet Fuel Data'!$E:$E,AM$33)</f>
        <v>39576.75</v>
      </c>
      <c r="AN35" s="55">
        <f>SUMIFS('Fleet Fuel Data'!$I:$I,'Fleet Fuel Data'!$B:$B,$B35,'Fleet Fuel Data'!$E:$E,AN$33)</f>
        <v>44640.21</v>
      </c>
      <c r="AO35" s="55">
        <f>SUMIFS('Fleet Fuel Data'!$I:$I,'Fleet Fuel Data'!$B:$B,$B35,'Fleet Fuel Data'!$E:$E,AO$33)</f>
        <v>0</v>
      </c>
      <c r="AP35" s="55">
        <f>SUMIFS('Fleet Fuel Data'!$I:$I,'Fleet Fuel Data'!$B:$B,$B35,'Fleet Fuel Data'!$E:$E,AP$33)</f>
        <v>0</v>
      </c>
      <c r="AQ35" s="55">
        <f>SUMIFS('Fleet Fuel Data'!$I:$I,'Fleet Fuel Data'!$B:$B,$B35,'Fleet Fuel Data'!$E:$E,AQ$33)</f>
        <v>0</v>
      </c>
      <c r="AR35" s="55">
        <f>SUMIFS('Fleet Fuel Data'!$K:$K,'Fleet Fuel Data'!$B:$B,$B35,'Fleet Fuel Data'!$E:$E,AR$33)</f>
        <v>451.63</v>
      </c>
      <c r="AS35" s="55">
        <f>SUMIFS('Fleet Fuel Data'!$K:$K,'Fleet Fuel Data'!$B:$B,$B35,'Fleet Fuel Data'!$E:$E,AS$33)</f>
        <v>451.63</v>
      </c>
      <c r="AT35" s="55">
        <f>SUMIFS('Fleet Fuel Data'!$K:$K,'Fleet Fuel Data'!$B:$B,$B35,'Fleet Fuel Data'!$E:$E,AT$33)</f>
        <v>0</v>
      </c>
      <c r="AU35" s="55">
        <f>SUMIFS('Fleet Fuel Data'!$K:$K,'Fleet Fuel Data'!$B:$B,$B35,'Fleet Fuel Data'!$E:$E,AU$33)</f>
        <v>0</v>
      </c>
      <c r="AV35" s="55">
        <f>SUMIFS('Fleet Fuel Data'!$K:$K,'Fleet Fuel Data'!$B:$B,$B35,'Fleet Fuel Data'!$E:$E,AV$33)</f>
        <v>0</v>
      </c>
      <c r="AW35" s="55"/>
      <c r="AX35" s="55"/>
      <c r="AY35" s="55"/>
      <c r="AZ35" s="55"/>
      <c r="BA35" s="55"/>
      <c r="BB35" s="55">
        <f t="shared" si="22"/>
        <v>40028.379999999997</v>
      </c>
      <c r="BC35" s="55">
        <f t="shared" si="23"/>
        <v>45091.839999999997</v>
      </c>
      <c r="BD35" s="55">
        <f t="shared" si="23"/>
        <v>0</v>
      </c>
      <c r="BE35" s="55">
        <f t="shared" si="24"/>
        <v>0</v>
      </c>
      <c r="BF35" s="77">
        <f t="shared" si="25"/>
        <v>0</v>
      </c>
      <c r="BG35" s="78"/>
    </row>
    <row r="36" spans="1:66" x14ac:dyDescent="0.25">
      <c r="B36" s="22" t="s">
        <v>672</v>
      </c>
      <c r="C36" s="72" t="s">
        <v>26</v>
      </c>
      <c r="D36" s="152">
        <f>SUMIFS('Fleet Fuel Data'!$H:$H,'Fleet Fuel Data'!$B:$B,$B36,'Fleet Fuel Data'!$E:$E,D$33)</f>
        <v>901</v>
      </c>
      <c r="E36" s="74">
        <f>SUMIFS('Fleet Fuel Data'!$H:$H,'Fleet Fuel Data'!$B:$B,$B36,'Fleet Fuel Data'!$E:$E,E$33)</f>
        <v>1036.4000000000001</v>
      </c>
      <c r="F36" s="74">
        <f>SUMIFS('Fleet Fuel Data'!$H:$H,'Fleet Fuel Data'!$B:$B,$B36,'Fleet Fuel Data'!$E:$E,F$33)</f>
        <v>0</v>
      </c>
      <c r="G36" s="74">
        <f>SUMIFS('Fleet Fuel Data'!$H:$H,'Fleet Fuel Data'!$B:$B,$B36,'Fleet Fuel Data'!$E:$E,G$33)</f>
        <v>0</v>
      </c>
      <c r="H36" s="220">
        <f>SUMIFS('Fleet Fuel Data'!$H:$H,'Fleet Fuel Data'!$B:$B,$B36,'Fleet Fuel Data'!$E:$E,H$33)</f>
        <v>0</v>
      </c>
      <c r="I36" s="74">
        <f>SUMIFS('Fleet Fuel Data'!$J:$J,'Fleet Fuel Data'!$B:$B,$B36,'Fleet Fuel Data'!$E:$E,I$33)</f>
        <v>0</v>
      </c>
      <c r="J36" s="74">
        <f>SUMIFS('Fleet Fuel Data'!$J:$J,'Fleet Fuel Data'!$B:$B,$B36,'Fleet Fuel Data'!$E:$E,J$33)</f>
        <v>0</v>
      </c>
      <c r="K36" s="74">
        <f>SUMIFS('Fleet Fuel Data'!$J:$J,'Fleet Fuel Data'!$B:$B,$B36,'Fleet Fuel Data'!$E:$E,K$33)</f>
        <v>0</v>
      </c>
      <c r="L36" s="74">
        <f>SUMIFS('Fleet Fuel Data'!$J:$J,'Fleet Fuel Data'!$B:$B,$B36,'Fleet Fuel Data'!$E:$E,L$33)</f>
        <v>0</v>
      </c>
      <c r="M36" s="74">
        <f>SUMIFS('Fleet Fuel Data'!$J:$J,'Fleet Fuel Data'!$B:$B,$B36,'Fleet Fuel Data'!$E:$E,M$33)</f>
        <v>0</v>
      </c>
      <c r="N36" s="74"/>
      <c r="O36" s="74"/>
      <c r="P36" s="74"/>
      <c r="Q36" s="74"/>
      <c r="R36" s="75"/>
      <c r="S36" s="73">
        <f>D36*'Factors and Sources'!$F$17/1000</f>
        <v>7.9107799999999999</v>
      </c>
      <c r="T36" s="74">
        <f>E36*'Factors and Sources'!$F$17/1000</f>
        <v>9.0995920000000012</v>
      </c>
      <c r="U36" s="74">
        <f>F36*'Factors and Sources'!$F$17/1000</f>
        <v>0</v>
      </c>
      <c r="V36" s="74">
        <f>G36*'Factors and Sources'!$F$17/1000</f>
        <v>0</v>
      </c>
      <c r="W36" s="74">
        <f>H36*'Factors and Sources'!$F$17/1000</f>
        <v>0</v>
      </c>
      <c r="X36" s="287">
        <f>I36*'Factors and Sources'!$F$18/1000</f>
        <v>0</v>
      </c>
      <c r="Y36" s="287">
        <f>J36*'Factors and Sources'!$F$18/1000</f>
        <v>0</v>
      </c>
      <c r="Z36" s="287">
        <f>K36*'Factors and Sources'!$F$18/1000</f>
        <v>0</v>
      </c>
      <c r="AA36" s="287">
        <f>L36*'Factors and Sources'!$F$18/1000</f>
        <v>0</v>
      </c>
      <c r="AB36" s="287">
        <f>M36*'Factors and Sources'!$F$18/1000</f>
        <v>0</v>
      </c>
      <c r="AC36" s="74"/>
      <c r="AD36" s="74"/>
      <c r="AE36" s="74"/>
      <c r="AF36" s="74"/>
      <c r="AG36" s="74"/>
      <c r="AH36" s="74">
        <f t="shared" si="26"/>
        <v>7.9107799999999999</v>
      </c>
      <c r="AI36" s="74">
        <f t="shared" si="27"/>
        <v>9.0995920000000012</v>
      </c>
      <c r="AJ36" s="74">
        <f t="shared" si="28"/>
        <v>0</v>
      </c>
      <c r="AK36" s="74">
        <f t="shared" si="29"/>
        <v>0</v>
      </c>
      <c r="AL36" s="74">
        <f t="shared" si="30"/>
        <v>0</v>
      </c>
      <c r="AM36" s="151">
        <f>SUMIFS('Fleet Fuel Data'!$I:$I,'Fleet Fuel Data'!$B:$B,$B36,'Fleet Fuel Data'!$E:$E,AM$33)</f>
        <v>1440.48</v>
      </c>
      <c r="AN36" s="55">
        <f>SUMIFS('Fleet Fuel Data'!$I:$I,'Fleet Fuel Data'!$B:$B,$B36,'Fleet Fuel Data'!$E:$E,AN$33)</f>
        <v>1899.12</v>
      </c>
      <c r="AO36" s="55">
        <f>SUMIFS('Fleet Fuel Data'!$I:$I,'Fleet Fuel Data'!$B:$B,$B36,'Fleet Fuel Data'!$E:$E,AO$33)</f>
        <v>0</v>
      </c>
      <c r="AP36" s="55">
        <f>SUMIFS('Fleet Fuel Data'!$I:$I,'Fleet Fuel Data'!$B:$B,$B36,'Fleet Fuel Data'!$E:$E,AP$33)</f>
        <v>0</v>
      </c>
      <c r="AQ36" s="55">
        <f>SUMIFS('Fleet Fuel Data'!$I:$I,'Fleet Fuel Data'!$B:$B,$B36,'Fleet Fuel Data'!$E:$E,AQ$33)</f>
        <v>0</v>
      </c>
      <c r="AR36" s="55">
        <f>SUMIFS('Fleet Fuel Data'!$K:$K,'Fleet Fuel Data'!$B:$B,$B36,'Fleet Fuel Data'!$E:$E,AR$33)</f>
        <v>0</v>
      </c>
      <c r="AS36" s="55">
        <f>SUMIFS('Fleet Fuel Data'!$K:$K,'Fleet Fuel Data'!$B:$B,$B36,'Fleet Fuel Data'!$E:$E,AS$33)</f>
        <v>0</v>
      </c>
      <c r="AT36" s="55">
        <f>SUMIFS('Fleet Fuel Data'!$K:$K,'Fleet Fuel Data'!$B:$B,$B36,'Fleet Fuel Data'!$E:$E,AT$33)</f>
        <v>0</v>
      </c>
      <c r="AU36" s="55">
        <f>SUMIFS('Fleet Fuel Data'!$K:$K,'Fleet Fuel Data'!$B:$B,$B36,'Fleet Fuel Data'!$E:$E,AU$33)</f>
        <v>0</v>
      </c>
      <c r="AV36" s="55">
        <f>SUMIFS('Fleet Fuel Data'!$K:$K,'Fleet Fuel Data'!$B:$B,$B36,'Fleet Fuel Data'!$E:$E,AV$33)</f>
        <v>0</v>
      </c>
      <c r="AW36" s="55"/>
      <c r="AX36" s="55"/>
      <c r="AY36" s="55"/>
      <c r="AZ36" s="55"/>
      <c r="BA36" s="55"/>
      <c r="BB36" s="55">
        <f t="shared" si="22"/>
        <v>1440.48</v>
      </c>
      <c r="BC36" s="55">
        <f t="shared" si="23"/>
        <v>1899.12</v>
      </c>
      <c r="BD36" s="55">
        <f t="shared" si="23"/>
        <v>0</v>
      </c>
      <c r="BE36" s="55">
        <f t="shared" si="24"/>
        <v>0</v>
      </c>
      <c r="BF36" s="77">
        <f t="shared" si="25"/>
        <v>0</v>
      </c>
      <c r="BG36" s="78"/>
    </row>
    <row r="37" spans="1:66" x14ac:dyDescent="0.25">
      <c r="B37" s="22" t="s">
        <v>245</v>
      </c>
      <c r="C37" s="72" t="s">
        <v>26</v>
      </c>
      <c r="D37" s="152">
        <f>SUMIFS('Fleet Fuel Data'!$H:$H,'Fleet Fuel Data'!$B:$B,$B37,'Fleet Fuel Data'!$E:$E,D$33)</f>
        <v>7525</v>
      </c>
      <c r="E37" s="74">
        <f>SUMIFS('Fleet Fuel Data'!$H:$H,'Fleet Fuel Data'!$B:$B,$B37,'Fleet Fuel Data'!$E:$E,E$33)</f>
        <v>9918.2999999999993</v>
      </c>
      <c r="F37" s="74">
        <f>SUMIFS('Fleet Fuel Data'!$H:$H,'Fleet Fuel Data'!$B:$B,$B37,'Fleet Fuel Data'!$E:$E,F$33)</f>
        <v>0</v>
      </c>
      <c r="G37" s="74">
        <f>SUMIFS('Fleet Fuel Data'!$H:$H,'Fleet Fuel Data'!$B:$B,$B37,'Fleet Fuel Data'!$E:$E,G$33)</f>
        <v>0</v>
      </c>
      <c r="H37" s="220">
        <f>SUMIFS('Fleet Fuel Data'!$H:$H,'Fleet Fuel Data'!$B:$B,$B37,'Fleet Fuel Data'!$E:$E,H$33)</f>
        <v>0</v>
      </c>
      <c r="I37" s="74">
        <f>SUMIFS('Fleet Fuel Data'!$J:$J,'Fleet Fuel Data'!$B:$B,$B37,'Fleet Fuel Data'!$E:$E,I$33)</f>
        <v>13014</v>
      </c>
      <c r="J37" s="74">
        <f>SUMIFS('Fleet Fuel Data'!$J:$J,'Fleet Fuel Data'!$B:$B,$B37,'Fleet Fuel Data'!$E:$E,J$33)</f>
        <v>20449.2</v>
      </c>
      <c r="K37" s="74">
        <f>SUMIFS('Fleet Fuel Data'!$J:$J,'Fleet Fuel Data'!$B:$B,$B37,'Fleet Fuel Data'!$E:$E,K$33)</f>
        <v>0</v>
      </c>
      <c r="L37" s="74">
        <f>SUMIFS('Fleet Fuel Data'!$J:$J,'Fleet Fuel Data'!$B:$B,$B37,'Fleet Fuel Data'!$E:$E,L$33)</f>
        <v>0</v>
      </c>
      <c r="M37" s="74">
        <f>SUMIFS('Fleet Fuel Data'!$J:$J,'Fleet Fuel Data'!$B:$B,$B37,'Fleet Fuel Data'!$E:$E,M$33)</f>
        <v>0</v>
      </c>
      <c r="N37" s="74"/>
      <c r="O37" s="74"/>
      <c r="P37" s="74"/>
      <c r="Q37" s="74"/>
      <c r="R37" s="75"/>
      <c r="S37" s="73">
        <f>D37*'Factors and Sources'!$F$17/1000</f>
        <v>66.069500000000005</v>
      </c>
      <c r="T37" s="74">
        <f>E37*'Factors and Sources'!$F$17/1000</f>
        <v>87.082673999999983</v>
      </c>
      <c r="U37" s="74">
        <f>F37*'Factors and Sources'!$F$17/1000</f>
        <v>0</v>
      </c>
      <c r="V37" s="74">
        <f>G37*'Factors and Sources'!$F$17/1000</f>
        <v>0</v>
      </c>
      <c r="W37" s="74">
        <f>H37*'Factors and Sources'!$F$17/1000</f>
        <v>0</v>
      </c>
      <c r="X37" s="287">
        <f>I37*'Factors and Sources'!$F$18/1000</f>
        <v>132.87294</v>
      </c>
      <c r="Y37" s="287">
        <f>J37*'Factors and Sources'!$F$18/1000</f>
        <v>208.78633200000002</v>
      </c>
      <c r="Z37" s="287">
        <f>K37*'Factors and Sources'!$F$18/1000</f>
        <v>0</v>
      </c>
      <c r="AA37" s="287">
        <f>L37*'Factors and Sources'!$F$18/1000</f>
        <v>0</v>
      </c>
      <c r="AB37" s="287">
        <f>M37*'Factors and Sources'!$F$18/1000</f>
        <v>0</v>
      </c>
      <c r="AC37" s="74"/>
      <c r="AD37" s="74"/>
      <c r="AE37" s="74"/>
      <c r="AF37" s="74"/>
      <c r="AG37" s="74"/>
      <c r="AH37" s="74">
        <f t="shared" si="26"/>
        <v>198.94244</v>
      </c>
      <c r="AI37" s="74">
        <f t="shared" si="27"/>
        <v>295.86900600000001</v>
      </c>
      <c r="AJ37" s="74">
        <f t="shared" si="28"/>
        <v>0</v>
      </c>
      <c r="AK37" s="74">
        <f t="shared" si="29"/>
        <v>0</v>
      </c>
      <c r="AL37" s="74">
        <f t="shared" si="30"/>
        <v>0</v>
      </c>
      <c r="AM37" s="151">
        <f>SUMIFS('Fleet Fuel Data'!$I:$I,'Fleet Fuel Data'!$B:$B,$B37,'Fleet Fuel Data'!$E:$E,AM$33)</f>
        <v>11969</v>
      </c>
      <c r="AN37" s="55">
        <f>SUMIFS('Fleet Fuel Data'!$I:$I,'Fleet Fuel Data'!$B:$B,$B37,'Fleet Fuel Data'!$E:$E,AN$33)</f>
        <v>18247.27</v>
      </c>
      <c r="AO37" s="55">
        <f>SUMIFS('Fleet Fuel Data'!$I:$I,'Fleet Fuel Data'!$B:$B,$B37,'Fleet Fuel Data'!$E:$E,AO$33)</f>
        <v>0</v>
      </c>
      <c r="AP37" s="55">
        <f>SUMIFS('Fleet Fuel Data'!$I:$I,'Fleet Fuel Data'!$B:$B,$B37,'Fleet Fuel Data'!$E:$E,AP$33)</f>
        <v>0</v>
      </c>
      <c r="AQ37" s="55">
        <f>SUMIFS('Fleet Fuel Data'!$I:$I,'Fleet Fuel Data'!$B:$B,$B37,'Fleet Fuel Data'!$E:$E,AQ$33)</f>
        <v>0</v>
      </c>
      <c r="AR37" s="55">
        <f>SUMIFS('Fleet Fuel Data'!$K:$K,'Fleet Fuel Data'!$B:$B,$B37,'Fleet Fuel Data'!$E:$E,AR$33)</f>
        <v>20215.45</v>
      </c>
      <c r="AS37" s="55">
        <f>SUMIFS('Fleet Fuel Data'!$K:$K,'Fleet Fuel Data'!$B:$B,$B37,'Fleet Fuel Data'!$E:$E,AS$33)</f>
        <v>38092.33</v>
      </c>
      <c r="AT37" s="55">
        <f>SUMIFS('Fleet Fuel Data'!$K:$K,'Fleet Fuel Data'!$B:$B,$B37,'Fleet Fuel Data'!$E:$E,AT$33)</f>
        <v>0</v>
      </c>
      <c r="AU37" s="55">
        <f>SUMIFS('Fleet Fuel Data'!$K:$K,'Fleet Fuel Data'!$B:$B,$B37,'Fleet Fuel Data'!$E:$E,AU$33)</f>
        <v>0</v>
      </c>
      <c r="AV37" s="55">
        <f>SUMIFS('Fleet Fuel Data'!$K:$K,'Fleet Fuel Data'!$B:$B,$B37,'Fleet Fuel Data'!$E:$E,AV$33)</f>
        <v>0</v>
      </c>
      <c r="AW37" s="55"/>
      <c r="AX37" s="55"/>
      <c r="AY37" s="55"/>
      <c r="AZ37" s="55"/>
      <c r="BA37" s="55"/>
      <c r="BB37" s="55">
        <f t="shared" si="22"/>
        <v>32184.45</v>
      </c>
      <c r="BC37" s="55">
        <f t="shared" si="23"/>
        <v>56339.600000000006</v>
      </c>
      <c r="BD37" s="55">
        <f t="shared" si="23"/>
        <v>0</v>
      </c>
      <c r="BE37" s="55">
        <f t="shared" si="24"/>
        <v>0</v>
      </c>
      <c r="BF37" s="77">
        <f t="shared" si="25"/>
        <v>0</v>
      </c>
      <c r="BG37" s="78"/>
    </row>
    <row r="38" spans="1:66" x14ac:dyDescent="0.25">
      <c r="B38" s="22" t="s">
        <v>340</v>
      </c>
      <c r="C38" s="72" t="s">
        <v>26</v>
      </c>
      <c r="D38" s="152">
        <f>SUMIFS('Fleet Fuel Data'!$H:$H,'Fleet Fuel Data'!$B:$B,$B38,'Fleet Fuel Data'!$E:$E,D$33)</f>
        <v>5720</v>
      </c>
      <c r="E38" s="74">
        <f>SUMIFS('Fleet Fuel Data'!$H:$H,'Fleet Fuel Data'!$B:$B,$B38,'Fleet Fuel Data'!$E:$E,E$33)</f>
        <v>5291</v>
      </c>
      <c r="F38" s="74">
        <f>SUMIFS('Fleet Fuel Data'!$H:$H,'Fleet Fuel Data'!$B:$B,$B38,'Fleet Fuel Data'!$E:$E,F$33)</f>
        <v>0</v>
      </c>
      <c r="G38" s="74">
        <f>SUMIFS('Fleet Fuel Data'!$H:$H,'Fleet Fuel Data'!$B:$B,$B38,'Fleet Fuel Data'!$E:$E,G$33)</f>
        <v>0</v>
      </c>
      <c r="H38" s="220">
        <f>SUMIFS('Fleet Fuel Data'!$H:$H,'Fleet Fuel Data'!$B:$B,$B38,'Fleet Fuel Data'!$E:$E,H$33)</f>
        <v>0</v>
      </c>
      <c r="I38" s="74">
        <f>SUMIFS('Fleet Fuel Data'!$J:$J,'Fleet Fuel Data'!$B:$B,$B38,'Fleet Fuel Data'!$E:$E,I$33)</f>
        <v>4927</v>
      </c>
      <c r="J38" s="74">
        <f>SUMIFS('Fleet Fuel Data'!$J:$J,'Fleet Fuel Data'!$B:$B,$B38,'Fleet Fuel Data'!$E:$E,J$33)</f>
        <v>4391</v>
      </c>
      <c r="K38" s="74">
        <f>SUMIFS('Fleet Fuel Data'!$J:$J,'Fleet Fuel Data'!$B:$B,$B38,'Fleet Fuel Data'!$E:$E,K$33)</f>
        <v>0</v>
      </c>
      <c r="L38" s="74">
        <f>SUMIFS('Fleet Fuel Data'!$J:$J,'Fleet Fuel Data'!$B:$B,$B38,'Fleet Fuel Data'!$E:$E,L$33)</f>
        <v>0</v>
      </c>
      <c r="M38" s="74">
        <f>SUMIFS('Fleet Fuel Data'!$J:$J,'Fleet Fuel Data'!$B:$B,$B38,'Fleet Fuel Data'!$E:$E,M$33)</f>
        <v>0</v>
      </c>
      <c r="N38" s="74"/>
      <c r="O38" s="74"/>
      <c r="P38" s="74"/>
      <c r="Q38" s="74"/>
      <c r="R38" s="75"/>
      <c r="S38" s="73">
        <f>D38*'Factors and Sources'!$F$17/1000</f>
        <v>50.221599999999995</v>
      </c>
      <c r="T38" s="74">
        <f>E38*'Factors and Sources'!$F$17/1000</f>
        <v>46.454979999999999</v>
      </c>
      <c r="U38" s="74">
        <f>F38*'Factors and Sources'!$F$17/1000</f>
        <v>0</v>
      </c>
      <c r="V38" s="74">
        <f>G38*'Factors and Sources'!$F$17/1000</f>
        <v>0</v>
      </c>
      <c r="W38" s="74">
        <f>H38*'Factors and Sources'!$F$17/1000</f>
        <v>0</v>
      </c>
      <c r="X38" s="287">
        <f>I38*'Factors and Sources'!$F$18/1000</f>
        <v>50.304670000000009</v>
      </c>
      <c r="Y38" s="287">
        <f>J38*'Factors and Sources'!$F$18/1000</f>
        <v>44.83211</v>
      </c>
      <c r="Z38" s="287">
        <f>K38*'Factors and Sources'!$F$18/1000</f>
        <v>0</v>
      </c>
      <c r="AA38" s="287">
        <f>L38*'Factors and Sources'!$F$18/1000</f>
        <v>0</v>
      </c>
      <c r="AB38" s="287">
        <f>M38*'Factors and Sources'!$F$18/1000</f>
        <v>0</v>
      </c>
      <c r="AC38" s="74"/>
      <c r="AD38" s="74"/>
      <c r="AE38" s="74"/>
      <c r="AF38" s="74"/>
      <c r="AG38" s="74"/>
      <c r="AH38" s="74">
        <f t="shared" si="26"/>
        <v>100.52627000000001</v>
      </c>
      <c r="AI38" s="74">
        <f t="shared" si="27"/>
        <v>91.287090000000006</v>
      </c>
      <c r="AJ38" s="74">
        <f t="shared" si="28"/>
        <v>0</v>
      </c>
      <c r="AK38" s="74">
        <f t="shared" si="29"/>
        <v>0</v>
      </c>
      <c r="AL38" s="74">
        <f t="shared" si="30"/>
        <v>0</v>
      </c>
      <c r="AM38" s="151">
        <f>SUMIFS('Fleet Fuel Data'!$I:$I,'Fleet Fuel Data'!$B:$B,$B38,'Fleet Fuel Data'!$E:$E,AM$33)</f>
        <v>9432.2800000000007</v>
      </c>
      <c r="AN38" s="55">
        <f>SUMIFS('Fleet Fuel Data'!$I:$I,'Fleet Fuel Data'!$B:$B,$B38,'Fleet Fuel Data'!$E:$E,AN$33)</f>
        <v>9417.98</v>
      </c>
      <c r="AO38" s="55">
        <f>SUMIFS('Fleet Fuel Data'!$I:$I,'Fleet Fuel Data'!$B:$B,$B38,'Fleet Fuel Data'!$E:$E,AO$33)</f>
        <v>0</v>
      </c>
      <c r="AP38" s="55">
        <f>SUMIFS('Fleet Fuel Data'!$I:$I,'Fleet Fuel Data'!$B:$B,$B38,'Fleet Fuel Data'!$E:$E,AP$33)</f>
        <v>0</v>
      </c>
      <c r="AQ38" s="55">
        <f>SUMIFS('Fleet Fuel Data'!$I:$I,'Fleet Fuel Data'!$B:$B,$B38,'Fleet Fuel Data'!$E:$E,AQ$33)</f>
        <v>0</v>
      </c>
      <c r="AR38" s="55">
        <f>SUMIFS('Fleet Fuel Data'!$K:$K,'Fleet Fuel Data'!$B:$B,$B38,'Fleet Fuel Data'!$E:$E,AR$33)</f>
        <v>7237.76</v>
      </c>
      <c r="AS38" s="55">
        <f>SUMIFS('Fleet Fuel Data'!$K:$K,'Fleet Fuel Data'!$B:$B,$B38,'Fleet Fuel Data'!$E:$E,AS$33)</f>
        <v>7859.89</v>
      </c>
      <c r="AT38" s="55">
        <f>SUMIFS('Fleet Fuel Data'!$K:$K,'Fleet Fuel Data'!$B:$B,$B38,'Fleet Fuel Data'!$E:$E,AT$33)</f>
        <v>0</v>
      </c>
      <c r="AU38" s="55">
        <f>SUMIFS('Fleet Fuel Data'!$K:$K,'Fleet Fuel Data'!$B:$B,$B38,'Fleet Fuel Data'!$E:$E,AU$33)</f>
        <v>0</v>
      </c>
      <c r="AV38" s="55">
        <f>SUMIFS('Fleet Fuel Data'!$K:$K,'Fleet Fuel Data'!$B:$B,$B38,'Fleet Fuel Data'!$E:$E,AV$33)</f>
        <v>0</v>
      </c>
      <c r="AW38" s="55"/>
      <c r="AX38" s="55"/>
      <c r="AY38" s="55"/>
      <c r="AZ38" s="55"/>
      <c r="BA38" s="55"/>
      <c r="BB38" s="55">
        <f t="shared" si="22"/>
        <v>16670.04</v>
      </c>
      <c r="BC38" s="55">
        <f t="shared" si="23"/>
        <v>17277.87</v>
      </c>
      <c r="BD38" s="55">
        <f t="shared" si="23"/>
        <v>0</v>
      </c>
      <c r="BE38" s="55">
        <f t="shared" si="24"/>
        <v>0</v>
      </c>
      <c r="BF38" s="77">
        <f t="shared" si="25"/>
        <v>0</v>
      </c>
      <c r="BG38" s="78"/>
    </row>
    <row r="39" spans="1:66" x14ac:dyDescent="0.25">
      <c r="B39" s="22" t="s">
        <v>205</v>
      </c>
      <c r="C39" s="72" t="s">
        <v>26</v>
      </c>
      <c r="D39" s="152">
        <f>SUMIFS('Fleet Fuel Data'!$H:$H,'Fleet Fuel Data'!$B:$B,$B39,'Fleet Fuel Data'!$E:$E,D$33)</f>
        <v>261</v>
      </c>
      <c r="E39" s="74">
        <f>SUMIFS('Fleet Fuel Data'!$H:$H,'Fleet Fuel Data'!$B:$B,$B39,'Fleet Fuel Data'!$E:$E,E$33)</f>
        <v>342.5</v>
      </c>
      <c r="F39" s="74">
        <f>SUMIFS('Fleet Fuel Data'!$H:$H,'Fleet Fuel Data'!$B:$B,$B39,'Fleet Fuel Data'!$E:$E,F$33)</f>
        <v>0</v>
      </c>
      <c r="G39" s="74">
        <f>SUMIFS('Fleet Fuel Data'!$H:$H,'Fleet Fuel Data'!$B:$B,$B39,'Fleet Fuel Data'!$E:$E,G$33)</f>
        <v>0</v>
      </c>
      <c r="H39" s="220">
        <f>SUMIFS('Fleet Fuel Data'!$H:$H,'Fleet Fuel Data'!$B:$B,$B39,'Fleet Fuel Data'!$E:$E,H$33)</f>
        <v>0</v>
      </c>
      <c r="I39" s="74">
        <f>SUMIFS('Fleet Fuel Data'!$J:$J,'Fleet Fuel Data'!$B:$B,$B39,'Fleet Fuel Data'!$E:$E,I$33)</f>
        <v>0</v>
      </c>
      <c r="J39" s="74">
        <f>SUMIFS('Fleet Fuel Data'!$J:$J,'Fleet Fuel Data'!$B:$B,$B39,'Fleet Fuel Data'!$E:$E,J$33)</f>
        <v>0</v>
      </c>
      <c r="K39" s="74">
        <f>SUMIFS('Fleet Fuel Data'!$J:$J,'Fleet Fuel Data'!$B:$B,$B39,'Fleet Fuel Data'!$E:$E,K$33)</f>
        <v>0</v>
      </c>
      <c r="L39" s="74">
        <f>SUMIFS('Fleet Fuel Data'!$J:$J,'Fleet Fuel Data'!$B:$B,$B39,'Fleet Fuel Data'!$E:$E,L$33)</f>
        <v>0</v>
      </c>
      <c r="M39" s="74">
        <f>SUMIFS('Fleet Fuel Data'!$J:$J,'Fleet Fuel Data'!$B:$B,$B39,'Fleet Fuel Data'!$E:$E,M$33)</f>
        <v>0</v>
      </c>
      <c r="N39" s="74"/>
      <c r="O39" s="74"/>
      <c r="P39" s="74"/>
      <c r="Q39" s="74"/>
      <c r="R39" s="75"/>
      <c r="S39" s="73">
        <f>D39*'Factors and Sources'!$F$17/1000</f>
        <v>2.2915799999999997</v>
      </c>
      <c r="T39" s="74">
        <f>E39*'Factors and Sources'!$F$17/1000</f>
        <v>3.0071499999999998</v>
      </c>
      <c r="U39" s="74">
        <f>F39*'Factors and Sources'!$F$17/1000</f>
        <v>0</v>
      </c>
      <c r="V39" s="74">
        <f>G39*'Factors and Sources'!$F$17/1000</f>
        <v>0</v>
      </c>
      <c r="W39" s="74">
        <f>H39*'Factors and Sources'!$F$17/1000</f>
        <v>0</v>
      </c>
      <c r="X39" s="287">
        <f>I39*'Factors and Sources'!$F$18/1000</f>
        <v>0</v>
      </c>
      <c r="Y39" s="287">
        <f>J39*'Factors and Sources'!$F$18/1000</f>
        <v>0</v>
      </c>
      <c r="Z39" s="287">
        <f>K39*'Factors and Sources'!$F$18/1000</f>
        <v>0</v>
      </c>
      <c r="AA39" s="287">
        <f>L39*'Factors and Sources'!$F$18/1000</f>
        <v>0</v>
      </c>
      <c r="AB39" s="287">
        <f>M39*'Factors and Sources'!$F$18/1000</f>
        <v>0</v>
      </c>
      <c r="AC39" s="74"/>
      <c r="AD39" s="74"/>
      <c r="AE39" s="74"/>
      <c r="AF39" s="74"/>
      <c r="AG39" s="74"/>
      <c r="AH39" s="74">
        <f t="shared" si="26"/>
        <v>2.2915799999999997</v>
      </c>
      <c r="AI39" s="74">
        <f t="shared" si="27"/>
        <v>3.0071499999999998</v>
      </c>
      <c r="AJ39" s="74">
        <f t="shared" si="28"/>
        <v>0</v>
      </c>
      <c r="AK39" s="74">
        <f t="shared" si="29"/>
        <v>0</v>
      </c>
      <c r="AL39" s="74">
        <f t="shared" si="30"/>
        <v>0</v>
      </c>
      <c r="AM39" s="151">
        <f>SUMIFS('Fleet Fuel Data'!$I:$I,'Fleet Fuel Data'!$B:$B,$B39,'Fleet Fuel Data'!$E:$E,AM$33)</f>
        <v>399.73</v>
      </c>
      <c r="AN39" s="55">
        <f>SUMIFS('Fleet Fuel Data'!$I:$I,'Fleet Fuel Data'!$B:$B,$B39,'Fleet Fuel Data'!$E:$E,AN$33)</f>
        <v>637.28</v>
      </c>
      <c r="AO39" s="55">
        <f>SUMIFS('Fleet Fuel Data'!$I:$I,'Fleet Fuel Data'!$B:$B,$B39,'Fleet Fuel Data'!$E:$E,AO$33)</f>
        <v>0</v>
      </c>
      <c r="AP39" s="55">
        <f>SUMIFS('Fleet Fuel Data'!$I:$I,'Fleet Fuel Data'!$B:$B,$B39,'Fleet Fuel Data'!$E:$E,AP$33)</f>
        <v>0</v>
      </c>
      <c r="AQ39" s="55">
        <f>SUMIFS('Fleet Fuel Data'!$I:$I,'Fleet Fuel Data'!$B:$B,$B39,'Fleet Fuel Data'!$E:$E,AQ$33)</f>
        <v>0</v>
      </c>
      <c r="AR39" s="55">
        <f>SUMIFS('Fleet Fuel Data'!$K:$K,'Fleet Fuel Data'!$B:$B,$B39,'Fleet Fuel Data'!$E:$E,AR$33)</f>
        <v>0</v>
      </c>
      <c r="AS39" s="55">
        <f>SUMIFS('Fleet Fuel Data'!$K:$K,'Fleet Fuel Data'!$B:$B,$B39,'Fleet Fuel Data'!$E:$E,AS$33)</f>
        <v>0</v>
      </c>
      <c r="AT39" s="55">
        <f>SUMIFS('Fleet Fuel Data'!$K:$K,'Fleet Fuel Data'!$B:$B,$B39,'Fleet Fuel Data'!$E:$E,AT$33)</f>
        <v>0</v>
      </c>
      <c r="AU39" s="55">
        <f>SUMIFS('Fleet Fuel Data'!$K:$K,'Fleet Fuel Data'!$B:$B,$B39,'Fleet Fuel Data'!$E:$E,AU$33)</f>
        <v>0</v>
      </c>
      <c r="AV39" s="55">
        <f>SUMIFS('Fleet Fuel Data'!$K:$K,'Fleet Fuel Data'!$B:$B,$B39,'Fleet Fuel Data'!$E:$E,AV$33)</f>
        <v>0</v>
      </c>
      <c r="AW39" s="55"/>
      <c r="AX39" s="55"/>
      <c r="AY39" s="55"/>
      <c r="AZ39" s="55"/>
      <c r="BA39" s="55"/>
      <c r="BB39" s="55">
        <f t="shared" si="22"/>
        <v>399.73</v>
      </c>
      <c r="BC39" s="55">
        <f t="shared" si="23"/>
        <v>637.28</v>
      </c>
      <c r="BD39" s="55">
        <f t="shared" si="23"/>
        <v>0</v>
      </c>
      <c r="BE39" s="55">
        <f t="shared" si="24"/>
        <v>0</v>
      </c>
      <c r="BF39" s="77">
        <f t="shared" si="25"/>
        <v>0</v>
      </c>
      <c r="BG39" s="78"/>
    </row>
    <row r="40" spans="1:66" x14ac:dyDescent="0.25">
      <c r="B40" s="22" t="s">
        <v>233</v>
      </c>
      <c r="C40" s="72" t="s">
        <v>26</v>
      </c>
      <c r="D40" s="152">
        <f>SUMIFS('Fleet Fuel Data'!$H:$H,'Fleet Fuel Data'!$B:$B,$B40,'Fleet Fuel Data'!$E:$E,D$33)</f>
        <v>3301</v>
      </c>
      <c r="E40" s="74">
        <f>SUMIFS('Fleet Fuel Data'!$H:$H,'Fleet Fuel Data'!$B:$B,$B40,'Fleet Fuel Data'!$E:$E,E$33)</f>
        <v>3120.5</v>
      </c>
      <c r="F40" s="74">
        <f>SUMIFS('Fleet Fuel Data'!$H:$H,'Fleet Fuel Data'!$B:$B,$B40,'Fleet Fuel Data'!$E:$E,F$33)</f>
        <v>0</v>
      </c>
      <c r="G40" s="74">
        <f>SUMIFS('Fleet Fuel Data'!$H:$H,'Fleet Fuel Data'!$B:$B,$B40,'Fleet Fuel Data'!$E:$E,G$33)</f>
        <v>0</v>
      </c>
      <c r="H40" s="220">
        <f>SUMIFS('Fleet Fuel Data'!$H:$H,'Fleet Fuel Data'!$B:$B,$B40,'Fleet Fuel Data'!$E:$E,H$33)</f>
        <v>0</v>
      </c>
      <c r="I40" s="74">
        <f>SUMIFS('Fleet Fuel Data'!$J:$J,'Fleet Fuel Data'!$B:$B,$B40,'Fleet Fuel Data'!$E:$E,I$33)</f>
        <v>275</v>
      </c>
      <c r="J40" s="74">
        <f>SUMIFS('Fleet Fuel Data'!$J:$J,'Fleet Fuel Data'!$B:$B,$B40,'Fleet Fuel Data'!$E:$E,J$33)</f>
        <v>275.10000000000002</v>
      </c>
      <c r="K40" s="74">
        <f>SUMIFS('Fleet Fuel Data'!$J:$J,'Fleet Fuel Data'!$B:$B,$B40,'Fleet Fuel Data'!$E:$E,K$33)</f>
        <v>0</v>
      </c>
      <c r="L40" s="74">
        <f>SUMIFS('Fleet Fuel Data'!$J:$J,'Fleet Fuel Data'!$B:$B,$B40,'Fleet Fuel Data'!$E:$E,L$33)</f>
        <v>0</v>
      </c>
      <c r="M40" s="74">
        <f>SUMIFS('Fleet Fuel Data'!$J:$J,'Fleet Fuel Data'!$B:$B,$B40,'Fleet Fuel Data'!$E:$E,M$33)</f>
        <v>0</v>
      </c>
      <c r="N40" s="74"/>
      <c r="O40" s="74"/>
      <c r="P40" s="74"/>
      <c r="Q40" s="74"/>
      <c r="R40" s="75"/>
      <c r="S40" s="73">
        <f>D40*'Factors and Sources'!$F$17/1000</f>
        <v>28.982779999999998</v>
      </c>
      <c r="T40" s="74">
        <f>E40*'Factors and Sources'!$F$17/1000</f>
        <v>27.397989999999997</v>
      </c>
      <c r="U40" s="74">
        <f>F40*'Factors and Sources'!$F$17/1000</f>
        <v>0</v>
      </c>
      <c r="V40" s="74">
        <f>G40*'Factors and Sources'!$F$17/1000</f>
        <v>0</v>
      </c>
      <c r="W40" s="74">
        <f>H40*'Factors and Sources'!$F$17/1000</f>
        <v>0</v>
      </c>
      <c r="X40" s="287">
        <f>I40*'Factors and Sources'!$F$18/1000</f>
        <v>2.8077500000000004</v>
      </c>
      <c r="Y40" s="287">
        <f>J40*'Factors and Sources'!$F$18/1000</f>
        <v>2.8087710000000006</v>
      </c>
      <c r="Z40" s="287">
        <f>K40*'Factors and Sources'!$F$18/1000</f>
        <v>0</v>
      </c>
      <c r="AA40" s="287">
        <f>L40*'Factors and Sources'!$F$18/1000</f>
        <v>0</v>
      </c>
      <c r="AB40" s="287">
        <f>M40*'Factors and Sources'!$F$18/1000</f>
        <v>0</v>
      </c>
      <c r="AC40" s="74"/>
      <c r="AD40" s="74"/>
      <c r="AE40" s="74"/>
      <c r="AF40" s="74"/>
      <c r="AG40" s="74"/>
      <c r="AH40" s="74">
        <f t="shared" si="26"/>
        <v>31.790529999999997</v>
      </c>
      <c r="AI40" s="74">
        <f t="shared" si="27"/>
        <v>30.206760999999997</v>
      </c>
      <c r="AJ40" s="74">
        <f t="shared" si="28"/>
        <v>0</v>
      </c>
      <c r="AK40" s="74">
        <f t="shared" si="29"/>
        <v>0</v>
      </c>
      <c r="AL40" s="74">
        <f t="shared" si="30"/>
        <v>0</v>
      </c>
      <c r="AM40" s="151">
        <f>SUMIFS('Fleet Fuel Data'!$I:$I,'Fleet Fuel Data'!$B:$B,$B40,'Fleet Fuel Data'!$E:$E,AM$33)</f>
        <v>5203.4399999999996</v>
      </c>
      <c r="AN40" s="55">
        <f>SUMIFS('Fleet Fuel Data'!$I:$I,'Fleet Fuel Data'!$B:$B,$B40,'Fleet Fuel Data'!$E:$E,AN$33)</f>
        <v>5500.34</v>
      </c>
      <c r="AO40" s="55">
        <f>SUMIFS('Fleet Fuel Data'!$I:$I,'Fleet Fuel Data'!$B:$B,$B40,'Fleet Fuel Data'!$E:$E,AO$33)</f>
        <v>0</v>
      </c>
      <c r="AP40" s="55">
        <f>SUMIFS('Fleet Fuel Data'!$I:$I,'Fleet Fuel Data'!$B:$B,$B40,'Fleet Fuel Data'!$E:$E,AP$33)</f>
        <v>0</v>
      </c>
      <c r="AQ40" s="55">
        <f>SUMIFS('Fleet Fuel Data'!$I:$I,'Fleet Fuel Data'!$B:$B,$B40,'Fleet Fuel Data'!$E:$E,AQ$33)</f>
        <v>0</v>
      </c>
      <c r="AR40" s="55">
        <f>SUMIFS('Fleet Fuel Data'!$K:$K,'Fleet Fuel Data'!$B:$B,$B40,'Fleet Fuel Data'!$E:$E,AR$33)</f>
        <v>418.05</v>
      </c>
      <c r="AS40" s="55">
        <f>SUMIFS('Fleet Fuel Data'!$K:$K,'Fleet Fuel Data'!$B:$B,$B40,'Fleet Fuel Data'!$E:$E,AS$33)</f>
        <v>418.05</v>
      </c>
      <c r="AT40" s="55">
        <f>SUMIFS('Fleet Fuel Data'!$K:$K,'Fleet Fuel Data'!$B:$B,$B40,'Fleet Fuel Data'!$E:$E,AT$33)</f>
        <v>0</v>
      </c>
      <c r="AU40" s="55">
        <f>SUMIFS('Fleet Fuel Data'!$K:$K,'Fleet Fuel Data'!$B:$B,$B40,'Fleet Fuel Data'!$E:$E,AU$33)</f>
        <v>0</v>
      </c>
      <c r="AV40" s="55">
        <f>SUMIFS('Fleet Fuel Data'!$K:$K,'Fleet Fuel Data'!$B:$B,$B40,'Fleet Fuel Data'!$E:$E,AV$33)</f>
        <v>0</v>
      </c>
      <c r="AW40" s="55"/>
      <c r="AX40" s="55"/>
      <c r="AY40" s="55"/>
      <c r="AZ40" s="55"/>
      <c r="BA40" s="55"/>
      <c r="BB40" s="55">
        <f t="shared" si="22"/>
        <v>5621.49</v>
      </c>
      <c r="BC40" s="55">
        <f t="shared" ref="BC40" si="31">AN40+AS40+AX40</f>
        <v>5918.39</v>
      </c>
      <c r="BD40" s="55">
        <f t="shared" ref="BD40" si="32">AO40+AT40+AY40</f>
        <v>0</v>
      </c>
      <c r="BE40" s="55">
        <f t="shared" si="24"/>
        <v>0</v>
      </c>
      <c r="BF40" s="77">
        <f t="shared" si="25"/>
        <v>0</v>
      </c>
      <c r="BG40" s="78"/>
    </row>
    <row r="41" spans="1:66" x14ac:dyDescent="0.25">
      <c r="B41" s="10"/>
      <c r="C41" s="65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80"/>
      <c r="S41" s="79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80"/>
      <c r="AM41" s="81"/>
      <c r="AN41" s="82"/>
      <c r="AO41" s="82"/>
      <c r="AP41" s="82"/>
      <c r="AQ41" s="82"/>
      <c r="AR41" s="83"/>
      <c r="AS41" s="84"/>
      <c r="AT41" s="84"/>
      <c r="AU41" s="84"/>
      <c r="AV41" s="76"/>
      <c r="AW41" s="82"/>
      <c r="AX41" s="82"/>
      <c r="AY41" s="82"/>
      <c r="AZ41" s="82"/>
      <c r="BA41" s="84"/>
      <c r="BB41" s="83"/>
      <c r="BC41" s="82"/>
      <c r="BD41" s="82"/>
      <c r="BE41" s="82"/>
      <c r="BF41" s="85"/>
      <c r="BG41" s="78"/>
      <c r="BH41" s="65"/>
      <c r="BI41" s="65"/>
      <c r="BJ41" s="65"/>
      <c r="BK41" s="65"/>
      <c r="BL41" s="65"/>
      <c r="BM41" s="65"/>
      <c r="BN41" s="65"/>
    </row>
    <row r="42" spans="1:66" ht="15.75" thickBot="1" x14ac:dyDescent="0.3">
      <c r="B42" s="86" t="s">
        <v>59</v>
      </c>
      <c r="C42" s="87"/>
      <c r="D42" s="88">
        <f t="shared" ref="D42:W42" si="33">SUM(D34:D40)</f>
        <v>36242</v>
      </c>
      <c r="E42" s="89">
        <f t="shared" si="33"/>
        <v>38982</v>
      </c>
      <c r="F42" s="89">
        <f t="shared" si="33"/>
        <v>0</v>
      </c>
      <c r="G42" s="89">
        <f t="shared" si="33"/>
        <v>0</v>
      </c>
      <c r="H42" s="89">
        <f t="shared" si="33"/>
        <v>0</v>
      </c>
      <c r="I42" s="89">
        <f t="shared" si="33"/>
        <v>18545</v>
      </c>
      <c r="J42" s="89">
        <f t="shared" si="33"/>
        <v>25602.899999999998</v>
      </c>
      <c r="K42" s="89">
        <f t="shared" si="33"/>
        <v>0</v>
      </c>
      <c r="L42" s="89">
        <f t="shared" si="33"/>
        <v>0</v>
      </c>
      <c r="M42" s="89">
        <f t="shared" si="33"/>
        <v>0</v>
      </c>
      <c r="N42" s="89">
        <f t="shared" si="33"/>
        <v>0</v>
      </c>
      <c r="O42" s="89">
        <f t="shared" si="33"/>
        <v>0</v>
      </c>
      <c r="P42" s="89">
        <f t="shared" si="33"/>
        <v>0</v>
      </c>
      <c r="Q42" s="89">
        <f t="shared" si="33"/>
        <v>0</v>
      </c>
      <c r="R42" s="90">
        <f t="shared" si="33"/>
        <v>0</v>
      </c>
      <c r="S42" s="221">
        <f t="shared" si="33"/>
        <v>318.20475999999996</v>
      </c>
      <c r="T42" s="89">
        <f t="shared" si="33"/>
        <v>342.26195999999999</v>
      </c>
      <c r="U42" s="89">
        <f t="shared" si="33"/>
        <v>0</v>
      </c>
      <c r="V42" s="222">
        <f t="shared" si="33"/>
        <v>0</v>
      </c>
      <c r="W42" s="89">
        <f t="shared" si="33"/>
        <v>0</v>
      </c>
      <c r="X42" s="89">
        <f t="shared" ref="X42:AL42" si="34">SUM(X34:X41)</f>
        <v>189.34445000000002</v>
      </c>
      <c r="Y42" s="89">
        <f t="shared" si="34"/>
        <v>261.40560900000003</v>
      </c>
      <c r="Z42" s="89">
        <f t="shared" si="34"/>
        <v>0</v>
      </c>
      <c r="AA42" s="89">
        <f t="shared" si="34"/>
        <v>0</v>
      </c>
      <c r="AB42" s="89">
        <f t="shared" si="34"/>
        <v>0</v>
      </c>
      <c r="AC42" s="89">
        <f t="shared" si="34"/>
        <v>0</v>
      </c>
      <c r="AD42" s="89">
        <f t="shared" si="34"/>
        <v>0</v>
      </c>
      <c r="AE42" s="89">
        <f t="shared" si="34"/>
        <v>0</v>
      </c>
      <c r="AF42" s="89">
        <f t="shared" si="34"/>
        <v>0</v>
      </c>
      <c r="AG42" s="89">
        <f t="shared" si="34"/>
        <v>0</v>
      </c>
      <c r="AH42" s="89">
        <f t="shared" si="34"/>
        <v>507.54921000000002</v>
      </c>
      <c r="AI42" s="89">
        <f t="shared" si="34"/>
        <v>603.66756900000007</v>
      </c>
      <c r="AJ42" s="89">
        <f t="shared" si="34"/>
        <v>0</v>
      </c>
      <c r="AK42" s="89">
        <f t="shared" si="34"/>
        <v>0</v>
      </c>
      <c r="AL42" s="89">
        <f t="shared" si="34"/>
        <v>0</v>
      </c>
      <c r="AM42" s="91">
        <f t="shared" ref="AM42:BF42" si="35">SUM(AM34:AM40)</f>
        <v>68021.680000000008</v>
      </c>
      <c r="AN42" s="92">
        <f t="shared" si="35"/>
        <v>80342.2</v>
      </c>
      <c r="AO42" s="92">
        <f t="shared" si="35"/>
        <v>0</v>
      </c>
      <c r="AP42" s="92">
        <f t="shared" si="35"/>
        <v>0</v>
      </c>
      <c r="AQ42" s="93">
        <f t="shared" si="35"/>
        <v>0</v>
      </c>
      <c r="AR42" s="92">
        <f t="shared" si="35"/>
        <v>28533.609999999997</v>
      </c>
      <c r="AS42" s="92">
        <f t="shared" si="35"/>
        <v>47335.61</v>
      </c>
      <c r="AT42" s="92">
        <f t="shared" si="35"/>
        <v>0</v>
      </c>
      <c r="AU42" s="92">
        <f t="shared" si="35"/>
        <v>0</v>
      </c>
      <c r="AV42" s="93">
        <f t="shared" si="35"/>
        <v>0</v>
      </c>
      <c r="AW42" s="94">
        <f t="shared" si="35"/>
        <v>0</v>
      </c>
      <c r="AX42" s="94">
        <f t="shared" si="35"/>
        <v>0</v>
      </c>
      <c r="AY42" s="94">
        <f t="shared" si="35"/>
        <v>0</v>
      </c>
      <c r="AZ42" s="94">
        <f t="shared" si="35"/>
        <v>0</v>
      </c>
      <c r="BA42" s="94">
        <f t="shared" si="35"/>
        <v>0</v>
      </c>
      <c r="BB42" s="94">
        <f t="shared" si="35"/>
        <v>96555.290000000008</v>
      </c>
      <c r="BC42" s="94">
        <f t="shared" si="35"/>
        <v>127677.81</v>
      </c>
      <c r="BD42" s="94">
        <f t="shared" si="35"/>
        <v>0</v>
      </c>
      <c r="BE42" s="94">
        <f t="shared" si="35"/>
        <v>0</v>
      </c>
      <c r="BF42" s="95">
        <f t="shared" si="35"/>
        <v>0</v>
      </c>
      <c r="BG42" s="78"/>
      <c r="BH42" s="65"/>
      <c r="BI42" s="65"/>
      <c r="BJ42" s="65"/>
      <c r="BK42" s="65"/>
      <c r="BL42" s="65"/>
      <c r="BM42" s="65"/>
      <c r="BN42" s="65"/>
    </row>
    <row r="43" spans="1:66" x14ac:dyDescent="0.25">
      <c r="E43" s="57"/>
      <c r="F43" s="57"/>
      <c r="G43" s="58"/>
      <c r="I43" s="78"/>
      <c r="AK43" s="65"/>
      <c r="AL43" s="65"/>
      <c r="AM43" s="65"/>
      <c r="AN43" s="65"/>
      <c r="AO43" s="65"/>
      <c r="AP43" s="65"/>
      <c r="AQ43" s="65"/>
      <c r="AR43" s="65"/>
    </row>
    <row r="44" spans="1:66" s="44" customFormat="1" x14ac:dyDescent="0.25">
      <c r="A44" s="43" t="s">
        <v>64</v>
      </c>
      <c r="B44" s="44" t="s">
        <v>65</v>
      </c>
      <c r="C44" s="96"/>
      <c r="D44" s="96"/>
      <c r="E44" s="96"/>
      <c r="F44" s="96"/>
      <c r="G44" s="97"/>
      <c r="AK44" s="98"/>
      <c r="AL44" s="98"/>
      <c r="AM44" s="98"/>
      <c r="AN44" s="98"/>
      <c r="AO44" s="98"/>
      <c r="AP44" s="98"/>
      <c r="AQ44" s="98"/>
      <c r="AR44" s="98"/>
    </row>
    <row r="45" spans="1:66" x14ac:dyDescent="0.25">
      <c r="C45" s="57"/>
      <c r="D45" s="57"/>
      <c r="E45" s="57"/>
      <c r="F45" s="57"/>
      <c r="G45" s="58"/>
      <c r="AK45" s="65"/>
      <c r="AL45" s="65"/>
      <c r="AM45" s="65"/>
      <c r="AN45" s="65"/>
      <c r="AO45" s="65"/>
      <c r="AP45" s="65"/>
      <c r="AQ45" s="65"/>
      <c r="AR45" s="65"/>
    </row>
    <row r="46" spans="1:66" x14ac:dyDescent="0.25">
      <c r="C46" s="57"/>
      <c r="D46" s="57"/>
      <c r="E46" s="57"/>
      <c r="F46" s="57"/>
      <c r="G46" s="58"/>
      <c r="AK46" s="65"/>
      <c r="AL46" s="65"/>
      <c r="AM46" s="65"/>
      <c r="AN46" s="65"/>
      <c r="AO46" s="65"/>
      <c r="AP46" s="65"/>
      <c r="AQ46" s="65"/>
      <c r="AR46" s="65"/>
    </row>
    <row r="47" spans="1:66" x14ac:dyDescent="0.25">
      <c r="C47" s="57"/>
      <c r="D47" s="57"/>
      <c r="E47" s="57"/>
      <c r="F47" s="57"/>
      <c r="G47" s="58"/>
      <c r="AK47" s="65"/>
      <c r="AL47" s="65"/>
      <c r="AM47" s="65"/>
      <c r="AN47" s="65"/>
      <c r="AO47" s="65"/>
      <c r="AP47" s="65"/>
      <c r="AQ47" s="65"/>
      <c r="AR47" s="65"/>
    </row>
    <row r="48" spans="1:66" x14ac:dyDescent="0.25">
      <c r="C48" s="57"/>
      <c r="D48" s="57"/>
      <c r="E48" s="57"/>
      <c r="F48" s="57"/>
      <c r="G48" s="58"/>
      <c r="AK48" s="65"/>
      <c r="AL48" s="65"/>
      <c r="AM48" s="65"/>
      <c r="AN48" s="65"/>
      <c r="AO48" s="65"/>
      <c r="AP48" s="65"/>
      <c r="AQ48" s="65"/>
      <c r="AR48" s="65"/>
    </row>
    <row r="49" spans="1:44" x14ac:dyDescent="0.25">
      <c r="C49" s="57"/>
      <c r="D49" s="57"/>
      <c r="E49" s="57"/>
      <c r="F49" s="57"/>
      <c r="G49" s="58"/>
      <c r="AK49" s="65"/>
      <c r="AL49" s="65"/>
      <c r="AM49" s="65"/>
      <c r="AN49" s="65"/>
      <c r="AO49" s="65"/>
      <c r="AP49" s="65"/>
      <c r="AQ49" s="65"/>
      <c r="AR49" s="65"/>
    </row>
    <row r="50" spans="1:44" x14ac:dyDescent="0.25">
      <c r="C50" s="57"/>
      <c r="D50" s="57"/>
      <c r="E50" s="57"/>
      <c r="F50" s="57"/>
      <c r="G50" s="58"/>
      <c r="AK50" s="65"/>
      <c r="AL50" s="65"/>
      <c r="AM50" s="65"/>
      <c r="AN50" s="65"/>
      <c r="AO50" s="65"/>
      <c r="AP50" s="65"/>
      <c r="AQ50" s="65"/>
      <c r="AR50" s="65"/>
    </row>
    <row r="51" spans="1:44" x14ac:dyDescent="0.25">
      <c r="C51" s="57"/>
      <c r="D51" s="57"/>
      <c r="E51" s="57"/>
      <c r="F51" s="57"/>
      <c r="G51" s="58"/>
      <c r="AK51" s="65"/>
      <c r="AL51" s="65"/>
      <c r="AM51" s="65"/>
      <c r="AN51" s="65"/>
      <c r="AO51" s="65"/>
      <c r="AP51" s="65"/>
      <c r="AQ51" s="65"/>
      <c r="AR51" s="65"/>
    </row>
    <row r="52" spans="1:44" x14ac:dyDescent="0.25">
      <c r="C52" s="57"/>
      <c r="D52" s="57"/>
      <c r="E52" s="57"/>
      <c r="F52" s="57"/>
      <c r="G52" s="58"/>
      <c r="AK52" s="65"/>
      <c r="AL52" s="65"/>
      <c r="AM52" s="65"/>
      <c r="AN52" s="65"/>
      <c r="AO52" s="65"/>
      <c r="AP52" s="65"/>
      <c r="AQ52" s="65"/>
      <c r="AR52" s="65"/>
    </row>
    <row r="53" spans="1:44" x14ac:dyDescent="0.25">
      <c r="C53" s="57"/>
      <c r="D53" s="57"/>
      <c r="E53" s="57"/>
      <c r="F53" s="57"/>
      <c r="G53" s="58"/>
      <c r="AK53" s="65"/>
      <c r="AL53" s="65"/>
      <c r="AM53" s="65"/>
      <c r="AN53" s="65"/>
      <c r="AO53" s="65"/>
      <c r="AP53" s="65"/>
      <c r="AQ53" s="65"/>
      <c r="AR53" s="65"/>
    </row>
    <row r="54" spans="1:44" x14ac:dyDescent="0.25">
      <c r="C54" s="57"/>
      <c r="D54" s="57"/>
      <c r="E54" s="57"/>
      <c r="F54" s="57"/>
      <c r="G54" s="58"/>
      <c r="AK54" s="65"/>
      <c r="AL54" s="65"/>
      <c r="AM54" s="65"/>
      <c r="AN54" s="65"/>
      <c r="AO54" s="65"/>
      <c r="AP54" s="65"/>
      <c r="AQ54" s="65"/>
      <c r="AR54" s="65"/>
    </row>
    <row r="55" spans="1:44" x14ac:dyDescent="0.25">
      <c r="C55" s="57"/>
      <c r="D55" s="57"/>
      <c r="E55" s="57"/>
      <c r="F55" s="57"/>
      <c r="G55" s="58"/>
      <c r="AK55" s="65"/>
      <c r="AL55" s="65"/>
      <c r="AM55" s="65"/>
      <c r="AN55" s="65"/>
      <c r="AO55" s="65"/>
      <c r="AP55" s="65"/>
      <c r="AQ55" s="65"/>
      <c r="AR55" s="65"/>
    </row>
    <row r="56" spans="1:44" x14ac:dyDescent="0.25">
      <c r="C56" s="57"/>
      <c r="D56" s="57"/>
      <c r="E56" s="57"/>
      <c r="F56" s="57"/>
      <c r="G56" s="58"/>
      <c r="AK56" s="65"/>
      <c r="AL56" s="65"/>
      <c r="AM56" s="65"/>
      <c r="AN56" s="65"/>
      <c r="AO56" s="65"/>
      <c r="AP56" s="65"/>
      <c r="AQ56" s="65"/>
      <c r="AR56" s="65"/>
    </row>
    <row r="57" spans="1:44" x14ac:dyDescent="0.25">
      <c r="C57" s="57"/>
      <c r="D57" s="57"/>
      <c r="E57" s="57"/>
      <c r="F57" s="57"/>
      <c r="G57" s="58"/>
      <c r="AK57" s="65"/>
      <c r="AL57" s="65"/>
      <c r="AM57" s="65"/>
      <c r="AN57" s="65"/>
      <c r="AO57" s="65"/>
      <c r="AP57" s="65"/>
      <c r="AQ57" s="65"/>
      <c r="AR57" s="65"/>
    </row>
    <row r="58" spans="1:44" x14ac:dyDescent="0.25">
      <c r="C58" s="57"/>
      <c r="D58" s="57"/>
      <c r="E58" s="57"/>
      <c r="F58" s="57"/>
      <c r="G58" s="58"/>
      <c r="AK58" s="65"/>
      <c r="AL58" s="65"/>
      <c r="AM58" s="65"/>
      <c r="AN58" s="65"/>
      <c r="AO58" s="65"/>
      <c r="AP58" s="65"/>
      <c r="AQ58" s="65"/>
      <c r="AR58" s="65"/>
    </row>
    <row r="59" spans="1:44" x14ac:dyDescent="0.25">
      <c r="C59" s="57"/>
      <c r="D59" s="57"/>
      <c r="E59" s="57"/>
      <c r="F59" s="57"/>
      <c r="G59" s="58"/>
      <c r="AK59" s="65"/>
      <c r="AL59" s="65"/>
      <c r="AM59" s="65"/>
      <c r="AN59" s="65"/>
      <c r="AO59" s="65"/>
      <c r="AP59" s="65"/>
      <c r="AQ59" s="65"/>
      <c r="AR59" s="65"/>
    </row>
    <row r="60" spans="1:44" x14ac:dyDescent="0.25">
      <c r="C60" s="57"/>
      <c r="D60" s="57"/>
      <c r="E60" s="57"/>
      <c r="F60" s="57"/>
      <c r="G60" s="58"/>
      <c r="AK60" s="65"/>
      <c r="AL60" s="65"/>
      <c r="AM60" s="65"/>
      <c r="AN60" s="65"/>
      <c r="AO60" s="65"/>
      <c r="AP60" s="65"/>
      <c r="AQ60" s="65"/>
      <c r="AR60" s="65"/>
    </row>
    <row r="61" spans="1:44" x14ac:dyDescent="0.25">
      <c r="C61" s="57"/>
      <c r="D61" s="57"/>
      <c r="E61" s="57"/>
      <c r="F61" s="57"/>
      <c r="G61" s="58"/>
      <c r="AK61" s="65"/>
      <c r="AL61" s="65"/>
      <c r="AM61" s="65"/>
      <c r="AN61" s="65"/>
      <c r="AO61" s="65"/>
      <c r="AP61" s="65"/>
      <c r="AQ61" s="65"/>
      <c r="AR61" s="65"/>
    </row>
    <row r="62" spans="1:44" x14ac:dyDescent="0.25">
      <c r="C62" s="57"/>
      <c r="D62" s="57"/>
      <c r="E62" s="57"/>
      <c r="F62" s="57"/>
      <c r="G62" s="58"/>
    </row>
    <row r="64" spans="1:44" s="44" customFormat="1" x14ac:dyDescent="0.25">
      <c r="A64" s="43" t="s">
        <v>66</v>
      </c>
      <c r="B64" s="44" t="s">
        <v>67</v>
      </c>
    </row>
    <row r="66" spans="2:8" x14ac:dyDescent="0.25">
      <c r="C66" s="291" t="s">
        <v>658</v>
      </c>
      <c r="D66" s="292"/>
      <c r="E66" s="292"/>
      <c r="F66" s="292"/>
      <c r="G66" s="292"/>
      <c r="H66" s="293"/>
    </row>
    <row r="67" spans="2:8" x14ac:dyDescent="0.25">
      <c r="C67" s="223">
        <v>2016</v>
      </c>
      <c r="D67" s="223">
        <v>2017</v>
      </c>
      <c r="E67" s="223">
        <v>2018</v>
      </c>
      <c r="F67" s="134">
        <v>2019</v>
      </c>
      <c r="G67" s="134">
        <v>2020</v>
      </c>
      <c r="H67" s="100" t="s">
        <v>200</v>
      </c>
    </row>
    <row r="68" spans="2:8" x14ac:dyDescent="0.25">
      <c r="B68" s="134" t="s">
        <v>68</v>
      </c>
      <c r="C68" s="101">
        <f>SUM(C69:C73)</f>
        <v>1181.3008523696001</v>
      </c>
      <c r="D68" s="101">
        <f t="shared" ref="D68:G68" si="36">SUM(D69:D73)</f>
        <v>1269.8970149608001</v>
      </c>
      <c r="E68" s="101">
        <f t="shared" si="36"/>
        <v>0</v>
      </c>
      <c r="F68" s="101">
        <f t="shared" si="36"/>
        <v>0</v>
      </c>
      <c r="G68" s="101">
        <f t="shared" si="36"/>
        <v>0</v>
      </c>
      <c r="H68" s="102">
        <f>SUM(H69:H73)</f>
        <v>1225.5989336651999</v>
      </c>
    </row>
    <row r="69" spans="2:8" x14ac:dyDescent="0.25">
      <c r="B69" s="103" t="s">
        <v>6</v>
      </c>
      <c r="C69" s="104">
        <f>SUMIFS($AR$10:$AR$25,$C$10:$C$25,$B69)</f>
        <v>86.892370444000022</v>
      </c>
      <c r="D69" s="104">
        <f>SUMIFS($AS$10:$AS$25,$C$10:$C$25,$B69)</f>
        <v>93.515099976000002</v>
      </c>
      <c r="E69" s="104">
        <f>SUMIFS($AT$10:$AT$25,$C$10:$C$25,$B69)</f>
        <v>0</v>
      </c>
      <c r="F69" s="104">
        <f>SUMIFS($AU$10:$AU$25,$C$10:$C$25,$B69)</f>
        <v>0</v>
      </c>
      <c r="G69" s="104">
        <f>SUMIFS($AV$10:$AV$25,$C$10:$C$25,$B69)</f>
        <v>0</v>
      </c>
      <c r="H69" s="105">
        <f>AVERAGEIF(C69:G69,"&lt;&gt;0")</f>
        <v>90.203735210000019</v>
      </c>
    </row>
    <row r="70" spans="2:8" x14ac:dyDescent="0.25">
      <c r="B70" s="71" t="s">
        <v>69</v>
      </c>
      <c r="C70" s="104">
        <f>SUMIFS($AR$10:$AR$25,$C$10:$C$25,$B70)</f>
        <v>539.68857567759994</v>
      </c>
      <c r="D70" s="104">
        <f>SUMIFS($AS$10:$AS$25,$C$10:$C$25,$B70)</f>
        <v>526.12154432680006</v>
      </c>
      <c r="E70" s="104">
        <f>SUMIFS($AT$10:$AT$25,$C$10:$C$25,$B70)</f>
        <v>0</v>
      </c>
      <c r="F70" s="104">
        <f>SUMIFS($AU$10:$AU$25,$C$10:$C$25,$B70)</f>
        <v>0</v>
      </c>
      <c r="G70" s="104">
        <f>SUMIFS($AV$10:$AV$25,$C$10:$C$25,$B70)</f>
        <v>0</v>
      </c>
      <c r="H70" s="105">
        <f t="shared" ref="H70:H73" si="37">AVERAGEIF(C70:G70,"&lt;&gt;0")</f>
        <v>532.9050600022</v>
      </c>
    </row>
    <row r="71" spans="2:8" x14ac:dyDescent="0.25">
      <c r="B71" s="71" t="s">
        <v>70</v>
      </c>
      <c r="C71" s="104">
        <f>AH42</f>
        <v>507.54921000000002</v>
      </c>
      <c r="D71" s="104">
        <f>AI42</f>
        <v>603.66756900000007</v>
      </c>
      <c r="E71" s="104">
        <f>AJ42</f>
        <v>0</v>
      </c>
      <c r="F71" s="104">
        <f>AK42</f>
        <v>0</v>
      </c>
      <c r="G71" s="104">
        <f>AL42</f>
        <v>0</v>
      </c>
      <c r="H71" s="105">
        <f t="shared" si="37"/>
        <v>555.60838950000004</v>
      </c>
    </row>
    <row r="72" spans="2:8" x14ac:dyDescent="0.25">
      <c r="B72" s="103" t="s">
        <v>7</v>
      </c>
      <c r="C72" s="104">
        <f>SUMIFS($AR$10:$AR$25,$C$10:$C$25,$B72)</f>
        <v>44.341764636000001</v>
      </c>
      <c r="D72" s="104">
        <f>SUMIFS($AS$10:$AS$25,$C$10:$C$25,$B72)</f>
        <v>43.146643722</v>
      </c>
      <c r="E72" s="104">
        <f>SUMIFS($AT$10:$AT$25,$C$10:$C$25,$B72)</f>
        <v>0</v>
      </c>
      <c r="F72" s="104">
        <f>SUMIFS($AU$10:$AU$25,$C$10:$C$25,$B72)</f>
        <v>0</v>
      </c>
      <c r="G72" s="104">
        <f>SUMIFS($AV$10:$AV$25,$C$10:$C$25,$B72)</f>
        <v>0</v>
      </c>
      <c r="H72" s="105">
        <f t="shared" si="37"/>
        <v>43.744204179</v>
      </c>
    </row>
    <row r="73" spans="2:8" x14ac:dyDescent="0.25">
      <c r="B73" s="103" t="s">
        <v>4</v>
      </c>
      <c r="C73" s="104">
        <f>SUMIFS($AR$10:$AR$25,$C$10:$C$25,$B73)</f>
        <v>2.8289316120000003</v>
      </c>
      <c r="D73" s="104">
        <f>SUMIFS($AS$10:$AS$25,$C$10:$C$25,$B73)</f>
        <v>3.4461579360000001</v>
      </c>
      <c r="E73" s="104">
        <f>SUMIFS($AT$10:$AT$25,$C$10:$C$25,$B73)</f>
        <v>0</v>
      </c>
      <c r="F73" s="104">
        <f>SUMIFS($AU$10:$AU$25,$C$10:$C$25,$B73)</f>
        <v>0</v>
      </c>
      <c r="G73" s="104">
        <f>SUMIFS($AV$10:$AV$25,$C$10:$C$25,$B73)</f>
        <v>0</v>
      </c>
      <c r="H73" s="105">
        <f t="shared" si="37"/>
        <v>3.1375447740000002</v>
      </c>
    </row>
    <row r="75" spans="2:8" x14ac:dyDescent="0.25">
      <c r="B75" s="224" t="s">
        <v>71</v>
      </c>
    </row>
    <row r="76" spans="2:8" x14ac:dyDescent="0.25">
      <c r="B76" s="103" t="s">
        <v>6</v>
      </c>
      <c r="C76" s="106">
        <f t="shared" ref="C76:D76" si="38">C69/C$68</f>
        <v>7.3556512102484733E-2</v>
      </c>
      <c r="D76" s="106">
        <f t="shared" si="38"/>
        <v>7.3639908492017903E-2</v>
      </c>
      <c r="E76" s="106" t="str">
        <f>IFERROR(E69/E$68,"")</f>
        <v/>
      </c>
      <c r="F76" s="106" t="str">
        <f>IFERROR(F69/F$68,"")</f>
        <v/>
      </c>
      <c r="G76" s="106" t="str">
        <f>IFERROR(G69/G$68,"")</f>
        <v/>
      </c>
      <c r="H76" s="107">
        <f>H69/H$68</f>
        <v>7.3599717437940609E-2</v>
      </c>
    </row>
    <row r="77" spans="2:8" x14ac:dyDescent="0.25">
      <c r="B77" s="71" t="s">
        <v>69</v>
      </c>
      <c r="C77" s="106">
        <f t="shared" ref="C77:D77" si="39">C70/C$68</f>
        <v>0.4568595498725202</v>
      </c>
      <c r="D77" s="106">
        <f t="shared" si="39"/>
        <v>0.41430252857397315</v>
      </c>
      <c r="E77" s="106" t="str">
        <f t="shared" ref="E77:G80" si="40">IFERROR(E70/E$68,"")</f>
        <v/>
      </c>
      <c r="F77" s="106" t="str">
        <f t="shared" si="40"/>
        <v/>
      </c>
      <c r="G77" s="106" t="str">
        <f t="shared" si="40"/>
        <v/>
      </c>
      <c r="H77" s="107">
        <f t="shared" ref="H77:H80" si="41">H70/H$68</f>
        <v>0.43481194815381186</v>
      </c>
    </row>
    <row r="78" spans="2:8" x14ac:dyDescent="0.25">
      <c r="B78" s="71" t="s">
        <v>70</v>
      </c>
      <c r="C78" s="106">
        <f t="shared" ref="C78:D78" si="42">C71/C$68</f>
        <v>0.42965279249726668</v>
      </c>
      <c r="D78" s="106">
        <f t="shared" si="42"/>
        <v>0.47536734230266259</v>
      </c>
      <c r="E78" s="106" t="str">
        <f t="shared" si="40"/>
        <v/>
      </c>
      <c r="F78" s="106" t="str">
        <f t="shared" si="40"/>
        <v/>
      </c>
      <c r="G78" s="106" t="str">
        <f t="shared" si="40"/>
        <v/>
      </c>
      <c r="H78" s="107">
        <f t="shared" si="41"/>
        <v>0.45333622136764773</v>
      </c>
    </row>
    <row r="79" spans="2:8" x14ac:dyDescent="0.25">
      <c r="B79" s="103" t="s">
        <v>7</v>
      </c>
      <c r="C79" s="106">
        <f t="shared" ref="C79:D79" si="43">C72/C$68</f>
        <v>3.7536385880915756E-2</v>
      </c>
      <c r="D79" s="106">
        <f t="shared" si="43"/>
        <v>3.3976490387554674E-2</v>
      </c>
      <c r="E79" s="106" t="str">
        <f t="shared" si="40"/>
        <v/>
      </c>
      <c r="F79" s="106" t="str">
        <f t="shared" si="40"/>
        <v/>
      </c>
      <c r="G79" s="106" t="str">
        <f t="shared" si="40"/>
        <v/>
      </c>
      <c r="H79" s="107">
        <f t="shared" si="41"/>
        <v>3.5692103654318061E-2</v>
      </c>
    </row>
    <row r="80" spans="2:8" x14ac:dyDescent="0.25">
      <c r="B80" s="103" t="s">
        <v>4</v>
      </c>
      <c r="C80" s="106">
        <f t="shared" ref="C80:D80" si="44">C73/C$68</f>
        <v>2.3947596468125608E-3</v>
      </c>
      <c r="D80" s="106">
        <f t="shared" si="44"/>
        <v>2.7137302437917599E-3</v>
      </c>
      <c r="E80" s="106" t="str">
        <f t="shared" si="40"/>
        <v/>
      </c>
      <c r="F80" s="106" t="str">
        <f t="shared" si="40"/>
        <v/>
      </c>
      <c r="G80" s="106" t="str">
        <f t="shared" si="40"/>
        <v/>
      </c>
      <c r="H80" s="107">
        <f t="shared" si="41"/>
        <v>2.5600093862819008E-3</v>
      </c>
    </row>
    <row r="81" spans="1:9" x14ac:dyDescent="0.25">
      <c r="B81" s="8"/>
      <c r="C81" s="108"/>
      <c r="D81" s="108"/>
      <c r="E81" s="108"/>
      <c r="F81" s="108"/>
    </row>
    <row r="82" spans="1:9" s="44" customFormat="1" x14ac:dyDescent="0.25">
      <c r="A82" s="43" t="s">
        <v>72</v>
      </c>
      <c r="B82" s="109" t="s">
        <v>73</v>
      </c>
    </row>
    <row r="83" spans="1:9" s="110" customFormat="1" x14ac:dyDescent="0.25">
      <c r="B83" s="111"/>
    </row>
    <row r="84" spans="1:9" s="110" customFormat="1" x14ac:dyDescent="0.25">
      <c r="B84" s="111"/>
      <c r="C84" s="291" t="s">
        <v>658</v>
      </c>
      <c r="D84" s="292"/>
      <c r="E84" s="292"/>
      <c r="F84" s="292"/>
      <c r="G84" s="292"/>
      <c r="H84" s="293"/>
      <c r="I84" s="294" t="s">
        <v>660</v>
      </c>
    </row>
    <row r="85" spans="1:9" ht="31.5" customHeight="1" x14ac:dyDescent="0.25">
      <c r="C85" s="226">
        <v>2016</v>
      </c>
      <c r="D85" s="226">
        <v>2017</v>
      </c>
      <c r="E85" s="226">
        <v>2018</v>
      </c>
      <c r="F85" s="226">
        <v>2019</v>
      </c>
      <c r="G85" s="226">
        <v>2020</v>
      </c>
      <c r="H85" s="226" t="s">
        <v>200</v>
      </c>
      <c r="I85" s="295"/>
    </row>
    <row r="86" spans="1:9" ht="15.75" thickBot="1" x14ac:dyDescent="0.3">
      <c r="B86" s="134" t="s">
        <v>74</v>
      </c>
      <c r="C86" s="112">
        <f>SUM(C87:C92)</f>
        <v>1184.2283146735999</v>
      </c>
      <c r="D86" s="112">
        <f t="shared" ref="D86:G86" si="45">SUM(D87:D92)</f>
        <v>1273.0040877087999</v>
      </c>
      <c r="E86" s="112">
        <f t="shared" si="45"/>
        <v>0</v>
      </c>
      <c r="F86" s="112">
        <f t="shared" si="45"/>
        <v>0</v>
      </c>
      <c r="G86" s="112">
        <f t="shared" si="45"/>
        <v>0</v>
      </c>
      <c r="H86" s="113">
        <f>SUM(H87:H92)</f>
        <v>1228.6162011911999</v>
      </c>
      <c r="I86" s="252">
        <f>SUM(I87:I92)</f>
        <v>435890.16499999998</v>
      </c>
    </row>
    <row r="87" spans="1:9" x14ac:dyDescent="0.25">
      <c r="B87" s="12" t="s">
        <v>5</v>
      </c>
      <c r="C87" s="114">
        <f>X27</f>
        <v>248.61360856799999</v>
      </c>
      <c r="D87" s="114">
        <f>Y27</f>
        <v>253.32885255600004</v>
      </c>
      <c r="E87" s="114">
        <f>Z27</f>
        <v>0</v>
      </c>
      <c r="F87" s="114">
        <f>AA27</f>
        <v>0</v>
      </c>
      <c r="G87" s="114">
        <f>AB27</f>
        <v>0</v>
      </c>
      <c r="H87" s="114">
        <f>IFERROR((AVERAGEIF(C87:G87,"&lt;&gt;0")),"")</f>
        <v>250.97123056200002</v>
      </c>
      <c r="I87" s="115">
        <f>IFERROR((AVERAGEIF(AX27:BB27,"&lt;&gt;0")),"")</f>
        <v>261888.07500000001</v>
      </c>
    </row>
    <row r="88" spans="1:9" x14ac:dyDescent="0.25">
      <c r="B88" s="12" t="s">
        <v>54</v>
      </c>
      <c r="C88" s="114">
        <f>AC27</f>
        <v>284.86055400000004</v>
      </c>
      <c r="D88" s="114">
        <f>AD27</f>
        <v>317.74885999999998</v>
      </c>
      <c r="E88" s="114">
        <f>AE27</f>
        <v>0</v>
      </c>
      <c r="F88" s="114">
        <f>AF27</f>
        <v>0</v>
      </c>
      <c r="G88" s="114">
        <f>AG27</f>
        <v>0</v>
      </c>
      <c r="H88" s="114">
        <f t="shared" ref="H88:H92" si="46">IFERROR((AVERAGEIF(C88:G88,"&lt;&gt;0")),"")</f>
        <v>301.30470700000001</v>
      </c>
      <c r="I88" s="116">
        <f>IFERROR((AVERAGEIF(BC27:BG27,"&lt;&gt;0")),"")</f>
        <v>41379.604999999996</v>
      </c>
    </row>
    <row r="89" spans="1:9" x14ac:dyDescent="0.25">
      <c r="B89" s="12" t="s">
        <v>11</v>
      </c>
      <c r="C89" s="114">
        <f>AH27</f>
        <v>15.479522105600001</v>
      </c>
      <c r="D89" s="114">
        <f>AI27</f>
        <v>14.988046152799999</v>
      </c>
      <c r="E89" s="114">
        <f>AJ27</f>
        <v>0</v>
      </c>
      <c r="F89" s="114">
        <f>AK27</f>
        <v>0</v>
      </c>
      <c r="G89" s="114">
        <f>AL27</f>
        <v>0</v>
      </c>
      <c r="H89" s="114">
        <f t="shared" si="46"/>
        <v>15.2337841292</v>
      </c>
      <c r="I89" s="116">
        <f>IFERROR((AVERAGEIF(BH27:BL27,"&lt;&gt;0")),"")</f>
        <v>3523.6800000000003</v>
      </c>
    </row>
    <row r="90" spans="1:9" x14ac:dyDescent="0.25">
      <c r="B90" s="12" t="s">
        <v>9</v>
      </c>
      <c r="C90" s="114">
        <f>AM27</f>
        <v>127.72541999999999</v>
      </c>
      <c r="D90" s="114">
        <f>AN27</f>
        <v>83.270759999999996</v>
      </c>
      <c r="E90" s="114">
        <f>AO27</f>
        <v>0</v>
      </c>
      <c r="F90" s="114">
        <f>AP27</f>
        <v>0</v>
      </c>
      <c r="G90" s="114">
        <f>AQ27</f>
        <v>0</v>
      </c>
      <c r="H90" s="114">
        <f>IFERROR((AVERAGEIF(C90:G90,"&lt;&gt;0")),"")</f>
        <v>105.49808999999999</v>
      </c>
      <c r="I90" s="116">
        <f>IFERROR((AVERAGEIF(BM27:BQ27,"&lt;&gt;0")),"")</f>
        <v>16982.255000000001</v>
      </c>
    </row>
    <row r="91" spans="1:9" x14ac:dyDescent="0.25">
      <c r="B91" s="12" t="s">
        <v>29</v>
      </c>
      <c r="C91" s="114">
        <f>S42</f>
        <v>318.20475999999996</v>
      </c>
      <c r="D91" s="114">
        <f>T42</f>
        <v>342.26195999999999</v>
      </c>
      <c r="E91" s="114">
        <f>U42</f>
        <v>0</v>
      </c>
      <c r="F91" s="114">
        <f>V42</f>
        <v>0</v>
      </c>
      <c r="G91" s="114">
        <f>W42</f>
        <v>0</v>
      </c>
      <c r="H91" s="114">
        <f>IFERROR((AVERAGEIF(C91:G91,"&lt;&gt;0")),"")</f>
        <v>330.23335999999995</v>
      </c>
      <c r="I91" s="116">
        <f>IFERROR((AVERAGEIF(AM42:AQ42,"&lt;&gt;0")),"")</f>
        <v>74181.94</v>
      </c>
    </row>
    <row r="92" spans="1:9" x14ac:dyDescent="0.25">
      <c r="B92" s="12" t="s">
        <v>30</v>
      </c>
      <c r="C92" s="114">
        <f>X42</f>
        <v>189.34445000000002</v>
      </c>
      <c r="D92" s="114">
        <f>Y42</f>
        <v>261.40560900000003</v>
      </c>
      <c r="E92" s="114">
        <f>Z42</f>
        <v>0</v>
      </c>
      <c r="F92" s="114">
        <f>AA42</f>
        <v>0</v>
      </c>
      <c r="G92" s="114">
        <f>AB42</f>
        <v>0</v>
      </c>
      <c r="H92" s="114">
        <f t="shared" si="46"/>
        <v>225.37502950000004</v>
      </c>
      <c r="I92" s="116">
        <f>IFERROR((AVERAGEIF(AR42:AV42,"&lt;&gt;0")),"")</f>
        <v>37934.61</v>
      </c>
    </row>
    <row r="99" spans="1:17" s="62" customFormat="1" x14ac:dyDescent="0.25">
      <c r="A99" s="43" t="s">
        <v>75</v>
      </c>
      <c r="B99" s="44" t="s">
        <v>76</v>
      </c>
    </row>
    <row r="101" spans="1:17" x14ac:dyDescent="0.25">
      <c r="B101" s="110" t="s">
        <v>77</v>
      </c>
      <c r="C101" s="117" t="s">
        <v>68</v>
      </c>
      <c r="F101" t="s">
        <v>78</v>
      </c>
      <c r="G101" s="117" t="s">
        <v>74</v>
      </c>
      <c r="M101" t="str">
        <f>$C$101</f>
        <v>All Municipal Operations</v>
      </c>
    </row>
    <row r="102" spans="1:17" x14ac:dyDescent="0.25">
      <c r="M102" s="99">
        <v>2016</v>
      </c>
      <c r="N102" s="67">
        <v>2017</v>
      </c>
      <c r="O102" s="67">
        <v>2018</v>
      </c>
      <c r="P102" s="67">
        <v>2019</v>
      </c>
      <c r="Q102" s="67">
        <v>2020</v>
      </c>
    </row>
    <row r="103" spans="1:17" x14ac:dyDescent="0.25">
      <c r="M103" s="104">
        <f>VLOOKUP($M$101,$B$68:$G$73,2,FALSE)</f>
        <v>1181.3008523696001</v>
      </c>
      <c r="N103" s="104">
        <f>VLOOKUP($M$101,$B$68:$G$73,3,FALSE)</f>
        <v>1269.8970149608001</v>
      </c>
      <c r="O103" s="104">
        <f>VLOOKUP($M$101,$B$68:$G$73,4,FALSE)</f>
        <v>0</v>
      </c>
      <c r="P103" s="104">
        <f>VLOOKUP($M$101,$B$68:$G$73,4,FALSE)</f>
        <v>0</v>
      </c>
      <c r="Q103" s="104">
        <f>VLOOKUP($M$101,$B$68:$G$73,4,FALSE)</f>
        <v>0</v>
      </c>
    </row>
    <row r="105" spans="1:17" x14ac:dyDescent="0.25">
      <c r="M105" t="s">
        <v>661</v>
      </c>
      <c r="N105" t="str">
        <f>M105&amp;M101</f>
        <v>Annual GHG emissions (MTCO2e) from All Municipal Operations</v>
      </c>
    </row>
    <row r="107" spans="1:17" x14ac:dyDescent="0.25">
      <c r="M107" t="str">
        <f>$G$101</f>
        <v>All Energy Sources</v>
      </c>
    </row>
    <row r="108" spans="1:17" x14ac:dyDescent="0.25">
      <c r="M108" s="99">
        <v>2016</v>
      </c>
      <c r="N108" s="67">
        <v>2017</v>
      </c>
      <c r="O108" s="67">
        <v>2018</v>
      </c>
      <c r="P108" s="67">
        <v>2019</v>
      </c>
      <c r="Q108" s="67">
        <v>2020</v>
      </c>
    </row>
    <row r="109" spans="1:17" x14ac:dyDescent="0.25">
      <c r="M109" s="104">
        <f>VLOOKUP($M$107,$B$86:$E$93,2,FALSE)</f>
        <v>1184.2283146735999</v>
      </c>
      <c r="N109" s="104">
        <f>VLOOKUP($M$107,$B$86:$E$93,3,FALSE)</f>
        <v>1273.0040877087999</v>
      </c>
      <c r="O109" s="104">
        <f>VLOOKUP($M$107,$B$86:$E$93,4,FALSE)</f>
        <v>0</v>
      </c>
      <c r="P109" s="104">
        <f t="shared" ref="P109:Q109" si="47">VLOOKUP($M$107,$B$86:$E$93,4,FALSE)</f>
        <v>0</v>
      </c>
      <c r="Q109" s="104">
        <f t="shared" si="47"/>
        <v>0</v>
      </c>
    </row>
    <row r="111" spans="1:17" x14ac:dyDescent="0.25">
      <c r="M111" t="s">
        <v>661</v>
      </c>
      <c r="N111" t="str">
        <f>M111&amp;M107</f>
        <v>Annual GHG emissions (MTCO2e) from All Energy Sources</v>
      </c>
    </row>
    <row r="115" spans="1:15" s="62" customFormat="1" x14ac:dyDescent="0.25">
      <c r="A115" s="43" t="s">
        <v>79</v>
      </c>
      <c r="B115" s="44" t="s">
        <v>80</v>
      </c>
    </row>
    <row r="117" spans="1:15" x14ac:dyDescent="0.25">
      <c r="B117" s="67" t="s">
        <v>81</v>
      </c>
      <c r="C117" s="67" t="s">
        <v>82</v>
      </c>
    </row>
    <row r="118" spans="1:15" x14ac:dyDescent="0.25">
      <c r="B118" s="61" t="s">
        <v>213</v>
      </c>
      <c r="C118" s="118" t="s">
        <v>5</v>
      </c>
    </row>
    <row r="119" spans="1:15" x14ac:dyDescent="0.25">
      <c r="H119" t="s">
        <v>83</v>
      </c>
      <c r="K119" t="str">
        <f>IF(C118="Electricity","E","G")</f>
        <v>E</v>
      </c>
      <c r="O119" t="s">
        <v>5</v>
      </c>
    </row>
    <row r="120" spans="1:15" x14ac:dyDescent="0.25">
      <c r="H120" s="228" t="str">
        <f>B118</f>
        <v>Streetlighting</v>
      </c>
      <c r="I120" s="227"/>
      <c r="J120" s="227"/>
      <c r="K120" s="227"/>
      <c r="L120" s="227"/>
      <c r="M120" s="227"/>
      <c r="O120" t="s">
        <v>54</v>
      </c>
    </row>
    <row r="121" spans="1:15" x14ac:dyDescent="0.25">
      <c r="H121" s="227"/>
      <c r="I121" s="227"/>
      <c r="J121" s="227"/>
      <c r="K121" s="227" t="str">
        <f>IF(C118="Electricity","kWh","Therms")</f>
        <v>kWh</v>
      </c>
      <c r="L121" s="227" t="s">
        <v>84</v>
      </c>
      <c r="M121" s="227" t="s">
        <v>85</v>
      </c>
    </row>
    <row r="122" spans="1:15" x14ac:dyDescent="0.25">
      <c r="H122" s="12" t="s">
        <v>86</v>
      </c>
      <c r="I122" s="12">
        <v>2016</v>
      </c>
      <c r="J122" s="12" t="str">
        <f>H122&amp;" "&amp;I122</f>
        <v>Jan 2016</v>
      </c>
      <c r="K122" s="12">
        <f>SUMIFS('Central Hudson Data'!$I:$I,'Central Hudson Data'!$B:$B,$B$118,'Central Hudson Data'!$O:$O,$I122,'Central Hudson Data'!$S:$S,$H122,'Central Hudson Data'!H:H,$K$119)</f>
        <v>34838</v>
      </c>
      <c r="L122" s="55">
        <f>SUMIFS('Central Hudson Data'!$N:$N,'Central Hudson Data'!$B:$B,$B$118,'Central Hudson Data'!$O:$O,$I122,'Central Hudson Data'!$S:$S,$H122,'Central Hudson Data'!H:H,$K$119)</f>
        <v>8717.4</v>
      </c>
      <c r="M122" s="12">
        <f>COUNTIFS('Central Hudson Data'!$O:$O,I122,'Central Hudson Data'!$S:$S,H122,'Central Hudson Data'!$B:$B,$B$118,'Central Hudson Data'!H:H,$K$119)</f>
        <v>11</v>
      </c>
    </row>
    <row r="123" spans="1:15" x14ac:dyDescent="0.25">
      <c r="H123" s="12" t="s">
        <v>87</v>
      </c>
      <c r="I123" s="12">
        <v>2016</v>
      </c>
      <c r="J123" s="12" t="str">
        <f t="shared" ref="J123:J156" si="48">H123&amp;" "&amp;I123</f>
        <v>Feb 2016</v>
      </c>
      <c r="K123" s="12">
        <f>SUMIFS('Central Hudson Data'!$I:$I,'Central Hudson Data'!$B:$B,$B$118,'Central Hudson Data'!$O:$O,$I123,'Central Hudson Data'!$S:$S,$H123,'Central Hudson Data'!H:H,$K$119)</f>
        <v>0</v>
      </c>
      <c r="L123" s="55">
        <f>SUMIFS('Central Hudson Data'!$N:$N,'Central Hudson Data'!$B:$B,$B$118,'Central Hudson Data'!$O:$O,$I123,'Central Hudson Data'!$S:$S,$H123,'Central Hudson Data'!H:H,$K$119)</f>
        <v>0</v>
      </c>
      <c r="M123" s="12">
        <f>COUNTIFS('Central Hudson Data'!$O:$O,I123,'Central Hudson Data'!$S:$S,H123,'Central Hudson Data'!$B:$B,$B$118,'Central Hudson Data'!H:H,$K$119)</f>
        <v>0</v>
      </c>
    </row>
    <row r="124" spans="1:15" x14ac:dyDescent="0.25">
      <c r="H124" s="12" t="s">
        <v>88</v>
      </c>
      <c r="I124" s="12">
        <v>2016</v>
      </c>
      <c r="J124" s="12" t="str">
        <f t="shared" si="48"/>
        <v>Mar 2016</v>
      </c>
      <c r="K124" s="12">
        <f>SUMIFS('Central Hudson Data'!$I:$I,'Central Hudson Data'!$B:$B,$B$118,'Central Hudson Data'!$O:$O,$I124,'Central Hudson Data'!$S:$S,$H124,'Central Hudson Data'!H:H,$K$119)</f>
        <v>57239</v>
      </c>
      <c r="L124" s="55">
        <f>SUMIFS('Central Hudson Data'!$N:$N,'Central Hudson Data'!$B:$B,$B$118,'Central Hudson Data'!$O:$O,$I124,'Central Hudson Data'!$S:$S,$H124,'Central Hudson Data'!H:H,$K$119)</f>
        <v>17551.079999999998</v>
      </c>
      <c r="M124" s="12">
        <f>COUNTIFS('Central Hudson Data'!$O:$O,I124,'Central Hudson Data'!$S:$S,H124,'Central Hudson Data'!$B:$B,$B$118,'Central Hudson Data'!H:H,$K$119)</f>
        <v>22</v>
      </c>
    </row>
    <row r="125" spans="1:15" x14ac:dyDescent="0.25">
      <c r="H125" s="12" t="s">
        <v>89</v>
      </c>
      <c r="I125" s="12">
        <v>2016</v>
      </c>
      <c r="J125" s="12" t="str">
        <f t="shared" si="48"/>
        <v>Apr 2016</v>
      </c>
      <c r="K125" s="12">
        <f>SUMIFS('Central Hudson Data'!$I:$I,'Central Hudson Data'!$B:$B,$B$118,'Central Hudson Data'!$O:$O,$I125,'Central Hudson Data'!$S:$S,$H125,'Central Hudson Data'!H:H,$K$119)</f>
        <v>24807</v>
      </c>
      <c r="L125" s="55">
        <f>SUMIFS('Central Hudson Data'!$N:$N,'Central Hudson Data'!$B:$B,$B$118,'Central Hudson Data'!$O:$O,$I125,'Central Hudson Data'!$S:$S,$H125,'Central Hudson Data'!H:H,$K$119)</f>
        <v>8314.2900000000009</v>
      </c>
      <c r="M125" s="12">
        <f>COUNTIFS('Central Hudson Data'!$O:$O,I125,'Central Hudson Data'!$S:$S,H125,'Central Hudson Data'!$B:$B,$B$118,'Central Hudson Data'!H:H,$K$119)</f>
        <v>11</v>
      </c>
    </row>
    <row r="126" spans="1:15" x14ac:dyDescent="0.25">
      <c r="H126" s="12" t="s">
        <v>90</v>
      </c>
      <c r="I126" s="12">
        <v>2016</v>
      </c>
      <c r="J126" s="12" t="str">
        <f t="shared" si="48"/>
        <v>May 2016</v>
      </c>
      <c r="K126" s="12">
        <f>SUMIFS('Central Hudson Data'!$I:$I,'Central Hudson Data'!$B:$B,$B$118,'Central Hudson Data'!$O:$O,$I126,'Central Hudson Data'!$S:$S,$H126,'Central Hudson Data'!H:H,$K$119)</f>
        <v>22305</v>
      </c>
      <c r="L126" s="55">
        <f>SUMIFS('Central Hudson Data'!$N:$N,'Central Hudson Data'!$B:$B,$B$118,'Central Hudson Data'!$O:$O,$I126,'Central Hudson Data'!$S:$S,$H126,'Central Hudson Data'!H:H,$K$119)</f>
        <v>7879.4100000000008</v>
      </c>
      <c r="M126" s="12">
        <f>COUNTIFS('Central Hudson Data'!$O:$O,I126,'Central Hudson Data'!$S:$S,H126,'Central Hudson Data'!$B:$B,$B$118,'Central Hudson Data'!H:H,$K$119)</f>
        <v>11</v>
      </c>
    </row>
    <row r="127" spans="1:15" x14ac:dyDescent="0.25">
      <c r="H127" s="12" t="s">
        <v>91</v>
      </c>
      <c r="I127" s="12">
        <v>2016</v>
      </c>
      <c r="J127" s="12" t="str">
        <f t="shared" si="48"/>
        <v>Jun 2016</v>
      </c>
      <c r="K127" s="12">
        <f>SUMIFS('Central Hudson Data'!$I:$I,'Central Hudson Data'!$B:$B,$B$118,'Central Hudson Data'!$O:$O,$I127,'Central Hudson Data'!$S:$S,$H127,'Central Hudson Data'!H:H,$K$119)</f>
        <v>19879</v>
      </c>
      <c r="L127" s="55">
        <f>SUMIFS('Central Hudson Data'!$N:$N,'Central Hudson Data'!$B:$B,$B$118,'Central Hudson Data'!$O:$O,$I127,'Central Hudson Data'!$S:$S,$H127,'Central Hudson Data'!H:H,$K$119)</f>
        <v>7849.09</v>
      </c>
      <c r="M127" s="12">
        <f>COUNTIFS('Central Hudson Data'!$O:$O,I127,'Central Hudson Data'!$S:$S,H127,'Central Hudson Data'!$B:$B,$B$118,'Central Hudson Data'!H:H,$K$119)</f>
        <v>11</v>
      </c>
    </row>
    <row r="128" spans="1:15" x14ac:dyDescent="0.25">
      <c r="H128" s="12" t="s">
        <v>92</v>
      </c>
      <c r="I128" s="12">
        <v>2016</v>
      </c>
      <c r="J128" s="12" t="str">
        <f t="shared" si="48"/>
        <v>Jul 2016</v>
      </c>
      <c r="K128" s="12">
        <f>SUMIFS('Central Hudson Data'!$I:$I,'Central Hudson Data'!$B:$B,$B$118,'Central Hudson Data'!$O:$O,$I128,'Central Hudson Data'!$S:$S,$H128,'Central Hudson Data'!H:H,$K$119)</f>
        <v>21407</v>
      </c>
      <c r="L128" s="55">
        <f>SUMIFS('Central Hudson Data'!$N:$N,'Central Hudson Data'!$B:$B,$B$118,'Central Hudson Data'!$O:$O,$I128,'Central Hudson Data'!$S:$S,$H128,'Central Hudson Data'!H:H,$K$119)</f>
        <v>8107.2299999999987</v>
      </c>
      <c r="M128" s="12">
        <f>COUNTIFS('Central Hudson Data'!$O:$O,I128,'Central Hudson Data'!$S:$S,H128,'Central Hudson Data'!$B:$B,$B$118,'Central Hudson Data'!H:H,$K$119)</f>
        <v>11</v>
      </c>
    </row>
    <row r="129" spans="8:13" x14ac:dyDescent="0.25">
      <c r="H129" s="12" t="s">
        <v>93</v>
      </c>
      <c r="I129" s="12">
        <v>2016</v>
      </c>
      <c r="J129" s="12" t="str">
        <f t="shared" si="48"/>
        <v>Aug 2016</v>
      </c>
      <c r="K129" s="12">
        <f>SUMIFS('Central Hudson Data'!$I:$I,'Central Hudson Data'!$B:$B,$B$118,'Central Hudson Data'!$O:$O,$I129,'Central Hudson Data'!$S:$S,$H129,'Central Hudson Data'!H:H,$K$119)</f>
        <v>23902</v>
      </c>
      <c r="L129" s="55">
        <f>SUMIFS('Central Hudson Data'!$N:$N,'Central Hudson Data'!$B:$B,$B$118,'Central Hudson Data'!$O:$O,$I129,'Central Hudson Data'!$S:$S,$H129,'Central Hudson Data'!H:H,$K$119)</f>
        <v>8642.91</v>
      </c>
      <c r="M129" s="12">
        <f>COUNTIFS('Central Hudson Data'!$O:$O,I129,'Central Hudson Data'!$S:$S,H129,'Central Hudson Data'!$B:$B,$B$118,'Central Hudson Data'!H:H,$K$119)</f>
        <v>11</v>
      </c>
    </row>
    <row r="130" spans="8:13" x14ac:dyDescent="0.25">
      <c r="H130" s="12" t="s">
        <v>94</v>
      </c>
      <c r="I130" s="12">
        <v>2016</v>
      </c>
      <c r="J130" s="12" t="str">
        <f t="shared" si="48"/>
        <v>Sep 2016</v>
      </c>
      <c r="K130" s="12">
        <f>SUMIFS('Central Hudson Data'!$I:$I,'Central Hudson Data'!$B:$B,$B$118,'Central Hudson Data'!$O:$O,$I130,'Central Hudson Data'!$S:$S,$H130,'Central Hudson Data'!H:H,$K$119)</f>
        <v>26563</v>
      </c>
      <c r="L130" s="55">
        <f>SUMIFS('Central Hudson Data'!$N:$N,'Central Hudson Data'!$B:$B,$B$118,'Central Hudson Data'!$O:$O,$I130,'Central Hudson Data'!$S:$S,$H130,'Central Hudson Data'!H:H,$K$119)</f>
        <v>8780.08</v>
      </c>
      <c r="M130" s="12">
        <f>COUNTIFS('Central Hudson Data'!$O:$O,I130,'Central Hudson Data'!$S:$S,H130,'Central Hudson Data'!$B:$B,$B$118,'Central Hudson Data'!H:H,$K$119)</f>
        <v>11</v>
      </c>
    </row>
    <row r="131" spans="8:13" x14ac:dyDescent="0.25">
      <c r="H131" s="12" t="s">
        <v>95</v>
      </c>
      <c r="I131" s="12">
        <v>2016</v>
      </c>
      <c r="J131" s="12" t="str">
        <f t="shared" si="48"/>
        <v>Oct 2016</v>
      </c>
      <c r="K131" s="12">
        <f>SUMIFS('Central Hudson Data'!$I:$I,'Central Hudson Data'!$B:$B,$B$118,'Central Hudson Data'!$O:$O,$I131,'Central Hudson Data'!$S:$S,$H131,'Central Hudson Data'!H:H,$K$119)</f>
        <v>30559</v>
      </c>
      <c r="L131" s="55">
        <f>SUMIFS('Central Hudson Data'!$N:$N,'Central Hudson Data'!$B:$B,$B$118,'Central Hudson Data'!$O:$O,$I131,'Central Hudson Data'!$S:$S,$H131,'Central Hudson Data'!H:H,$K$119)</f>
        <v>8841.1600000000017</v>
      </c>
      <c r="M131" s="12">
        <f>COUNTIFS('Central Hudson Data'!$O:$O,I131,'Central Hudson Data'!$S:$S,H131,'Central Hudson Data'!$B:$B,$B$118,'Central Hudson Data'!H:H,$K$119)</f>
        <v>11</v>
      </c>
    </row>
    <row r="132" spans="8:13" x14ac:dyDescent="0.25">
      <c r="H132" s="12" t="s">
        <v>96</v>
      </c>
      <c r="I132" s="12">
        <v>2016</v>
      </c>
      <c r="J132" s="12" t="str">
        <f t="shared" si="48"/>
        <v>Nov 2016</v>
      </c>
      <c r="K132" s="12">
        <f>SUMIFS('Central Hudson Data'!$I:$I,'Central Hudson Data'!$B:$B,$B$118,'Central Hudson Data'!$O:$O,$I132,'Central Hudson Data'!$S:$S,$H132,'Central Hudson Data'!H:H,$K$119)</f>
        <v>32745</v>
      </c>
      <c r="L132" s="55">
        <f>SUMIFS('Central Hudson Data'!$N:$N,'Central Hudson Data'!$B:$B,$B$118,'Central Hudson Data'!$O:$O,$I132,'Central Hudson Data'!$S:$S,$H132,'Central Hudson Data'!H:H,$K$119)</f>
        <v>8976.090000000002</v>
      </c>
      <c r="M132" s="12">
        <f>COUNTIFS('Central Hudson Data'!$O:$O,I132,'Central Hudson Data'!$S:$S,H132,'Central Hudson Data'!$B:$B,$B$118,'Central Hudson Data'!H:H,$K$119)</f>
        <v>11</v>
      </c>
    </row>
    <row r="133" spans="8:13" x14ac:dyDescent="0.25">
      <c r="H133" s="12" t="s">
        <v>97</v>
      </c>
      <c r="I133" s="12">
        <v>2016</v>
      </c>
      <c r="J133" s="12" t="str">
        <f t="shared" si="48"/>
        <v>Dec 2016</v>
      </c>
      <c r="K133" s="12">
        <f>SUMIFS('Central Hudson Data'!$I:$I,'Central Hudson Data'!$B:$B,$B$118,'Central Hudson Data'!$O:$O,$I133,'Central Hudson Data'!$S:$S,$H133,'Central Hudson Data'!H:H,$K$119)</f>
        <v>36078</v>
      </c>
      <c r="L133" s="55">
        <f>SUMIFS('Central Hudson Data'!$N:$N,'Central Hudson Data'!$B:$B,$B$118,'Central Hudson Data'!$O:$O,$I133,'Central Hudson Data'!$S:$S,$H133,'Central Hudson Data'!H:H,$K$119)</f>
        <v>8901.14</v>
      </c>
      <c r="M133" s="12">
        <f>COUNTIFS('Central Hudson Data'!$O:$O,I133,'Central Hudson Data'!$S:$S,H133,'Central Hudson Data'!$B:$B,$B$118,'Central Hudson Data'!H:H,$K$119)</f>
        <v>11</v>
      </c>
    </row>
    <row r="134" spans="8:13" x14ac:dyDescent="0.25">
      <c r="H134" s="12" t="s">
        <v>86</v>
      </c>
      <c r="I134" s="12">
        <v>2017</v>
      </c>
      <c r="J134" s="12" t="str">
        <f t="shared" si="48"/>
        <v>Jan 2017</v>
      </c>
      <c r="K134" s="12">
        <f>SUMIFS('Central Hudson Data'!$I:$I,'Central Hudson Data'!$B:$B,$B$118,'Central Hudson Data'!$O:$O,$I134,'Central Hudson Data'!$S:$S,$H134,'Central Hudson Data'!H:H,$K$119)</f>
        <v>34175</v>
      </c>
      <c r="L134" s="55">
        <f>SUMIFS('Central Hudson Data'!$N:$N,'Central Hudson Data'!$B:$B,$B$118,'Central Hudson Data'!$O:$O,$I134,'Central Hudson Data'!$S:$S,$H134,'Central Hudson Data'!H:H,$K$119)</f>
        <v>9081.8999999999978</v>
      </c>
      <c r="M134" s="12">
        <f>COUNTIFS('Central Hudson Data'!$O:$O,I134,'Central Hudson Data'!$S:$S,H134,'Central Hudson Data'!$B:$B,$B$118,'Central Hudson Data'!H:H,$K$119)</f>
        <v>11</v>
      </c>
    </row>
    <row r="135" spans="8:13" x14ac:dyDescent="0.25">
      <c r="H135" s="12" t="s">
        <v>87</v>
      </c>
      <c r="I135" s="12">
        <v>2017</v>
      </c>
      <c r="J135" s="12" t="str">
        <f t="shared" si="48"/>
        <v>Feb 2017</v>
      </c>
      <c r="K135" s="12">
        <f>SUMIFS('Central Hudson Data'!$I:$I,'Central Hudson Data'!$B:$B,$B$118,'Central Hudson Data'!$O:$O,$I135,'Central Hudson Data'!$S:$S,$H135,'Central Hudson Data'!H:H,$K$119)</f>
        <v>0</v>
      </c>
      <c r="L135" s="55">
        <f>SUMIFS('Central Hudson Data'!$N:$N,'Central Hudson Data'!$B:$B,$B$118,'Central Hudson Data'!$O:$O,$I135,'Central Hudson Data'!$S:$S,$H135,'Central Hudson Data'!H:H,$K$119)</f>
        <v>0</v>
      </c>
      <c r="M135" s="12">
        <f>COUNTIFS('Central Hudson Data'!$O:$O,I135,'Central Hudson Data'!$S:$S,H135,'Central Hudson Data'!$B:$B,$B$118,'Central Hudson Data'!H:H,$K$119)</f>
        <v>0</v>
      </c>
    </row>
    <row r="136" spans="8:13" x14ac:dyDescent="0.25">
      <c r="H136" s="12" t="s">
        <v>88</v>
      </c>
      <c r="I136" s="12">
        <v>2017</v>
      </c>
      <c r="J136" s="12" t="str">
        <f t="shared" si="48"/>
        <v>Mar 2017</v>
      </c>
      <c r="K136" s="12">
        <f>SUMIFS('Central Hudson Data'!$I:$I,'Central Hudson Data'!$B:$B,$B$118,'Central Hudson Data'!$O:$O,$I136,'Central Hudson Data'!$S:$S,$H136,'Central Hudson Data'!H:H,$K$119)</f>
        <v>56072</v>
      </c>
      <c r="L136" s="55">
        <f>SUMIFS('Central Hudson Data'!$N:$N,'Central Hudson Data'!$B:$B,$B$118,'Central Hudson Data'!$O:$O,$I136,'Central Hudson Data'!$S:$S,$H136,'Central Hudson Data'!H:H,$K$119)</f>
        <v>17350.100000000002</v>
      </c>
      <c r="M136" s="12">
        <f>COUNTIFS('Central Hudson Data'!$O:$O,I136,'Central Hudson Data'!$S:$S,H136,'Central Hudson Data'!$B:$B,$B$118,'Central Hudson Data'!H:H,$K$119)</f>
        <v>22</v>
      </c>
    </row>
    <row r="137" spans="8:13" x14ac:dyDescent="0.25">
      <c r="H137" s="12" t="s">
        <v>89</v>
      </c>
      <c r="I137" s="12">
        <v>2017</v>
      </c>
      <c r="J137" s="12" t="str">
        <f t="shared" si="48"/>
        <v>Apr 2017</v>
      </c>
      <c r="K137" s="12">
        <f>SUMIFS('Central Hudson Data'!$I:$I,'Central Hudson Data'!$B:$B,$B$118,'Central Hudson Data'!$O:$O,$I137,'Central Hudson Data'!$S:$S,$H137,'Central Hudson Data'!H:H,$K$119)</f>
        <v>24350</v>
      </c>
      <c r="L137" s="55">
        <f>SUMIFS('Central Hudson Data'!$N:$N,'Central Hudson Data'!$B:$B,$B$118,'Central Hudson Data'!$O:$O,$I137,'Central Hudson Data'!$S:$S,$H137,'Central Hudson Data'!H:H,$K$119)</f>
        <v>8668.2900000000009</v>
      </c>
      <c r="M137" s="12">
        <f>COUNTIFS('Central Hudson Data'!$O:$O,I137,'Central Hudson Data'!$S:$S,H137,'Central Hudson Data'!$B:$B,$B$118,'Central Hudson Data'!H:H,$K$119)</f>
        <v>11</v>
      </c>
    </row>
    <row r="138" spans="8:13" x14ac:dyDescent="0.25">
      <c r="H138" s="12" t="s">
        <v>90</v>
      </c>
      <c r="I138" s="12">
        <v>2017</v>
      </c>
      <c r="J138" s="12" t="str">
        <f t="shared" si="48"/>
        <v>May 2017</v>
      </c>
      <c r="K138" s="12">
        <f>SUMIFS('Central Hudson Data'!$I:$I,'Central Hudson Data'!$B:$B,$B$118,'Central Hudson Data'!$O:$O,$I138,'Central Hudson Data'!$S:$S,$H138,'Central Hudson Data'!H:H,$K$119)</f>
        <v>21787</v>
      </c>
      <c r="L138" s="55">
        <f>SUMIFS('Central Hudson Data'!$N:$N,'Central Hudson Data'!$B:$B,$B$118,'Central Hudson Data'!$O:$O,$I138,'Central Hudson Data'!$S:$S,$H138,'Central Hudson Data'!H:H,$K$119)</f>
        <v>8633.2099999999991</v>
      </c>
      <c r="M138" s="12">
        <f>COUNTIFS('Central Hudson Data'!$O:$O,I138,'Central Hudson Data'!$S:$S,H138,'Central Hudson Data'!$B:$B,$B$118,'Central Hudson Data'!H:H,$K$119)</f>
        <v>11</v>
      </c>
    </row>
    <row r="139" spans="8:13" x14ac:dyDescent="0.25">
      <c r="H139" s="12" t="s">
        <v>91</v>
      </c>
      <c r="I139" s="12">
        <v>2017</v>
      </c>
      <c r="J139" s="12" t="str">
        <f t="shared" si="48"/>
        <v>Jun 2017</v>
      </c>
      <c r="K139" s="12">
        <f>SUMIFS('Central Hudson Data'!$I:$I,'Central Hudson Data'!$B:$B,$B$118,'Central Hudson Data'!$O:$O,$I139,'Central Hudson Data'!$S:$S,$H139,'Central Hudson Data'!H:H,$K$119)</f>
        <v>19378</v>
      </c>
      <c r="L139" s="55">
        <f>SUMIFS('Central Hudson Data'!$N:$N,'Central Hudson Data'!$B:$B,$B$118,'Central Hudson Data'!$O:$O,$I139,'Central Hudson Data'!$S:$S,$H139,'Central Hudson Data'!H:H,$K$119)</f>
        <v>8119.8899999999994</v>
      </c>
      <c r="M139" s="12">
        <f>COUNTIFS('Central Hudson Data'!$O:$O,I139,'Central Hudson Data'!$S:$S,H139,'Central Hudson Data'!$B:$B,$B$118,'Central Hudson Data'!H:H,$K$119)</f>
        <v>11</v>
      </c>
    </row>
    <row r="140" spans="8:13" x14ac:dyDescent="0.25">
      <c r="H140" s="12" t="s">
        <v>92</v>
      </c>
      <c r="I140" s="12">
        <v>2017</v>
      </c>
      <c r="J140" s="12" t="str">
        <f t="shared" si="48"/>
        <v>Jul 2017</v>
      </c>
      <c r="K140" s="12">
        <f>SUMIFS('Central Hudson Data'!$I:$I,'Central Hudson Data'!$B:$B,$B$118,'Central Hudson Data'!$O:$O,$I140,'Central Hudson Data'!$S:$S,$H140,'Central Hudson Data'!H:H,$K$119)</f>
        <v>20899</v>
      </c>
      <c r="L140" s="55">
        <f>SUMIFS('Central Hudson Data'!$N:$N,'Central Hudson Data'!$B:$B,$B$118,'Central Hudson Data'!$O:$O,$I140,'Central Hudson Data'!$S:$S,$H140,'Central Hudson Data'!H:H,$K$119)</f>
        <v>8646.08</v>
      </c>
      <c r="M140" s="12">
        <f>COUNTIFS('Central Hudson Data'!$O:$O,I140,'Central Hudson Data'!$S:$S,H140,'Central Hudson Data'!$B:$B,$B$118,'Central Hudson Data'!H:H,$K$119)</f>
        <v>11</v>
      </c>
    </row>
    <row r="141" spans="8:13" x14ac:dyDescent="0.25">
      <c r="H141" s="12" t="s">
        <v>93</v>
      </c>
      <c r="I141" s="12">
        <v>2017</v>
      </c>
      <c r="J141" s="12" t="str">
        <f t="shared" si="48"/>
        <v>Aug 2017</v>
      </c>
      <c r="K141" s="12">
        <f>SUMIFS('Central Hudson Data'!$I:$I,'Central Hudson Data'!$B:$B,$B$118,'Central Hudson Data'!$O:$O,$I141,'Central Hudson Data'!$S:$S,$H141,'Central Hudson Data'!H:H,$K$119)</f>
        <v>23102</v>
      </c>
      <c r="L141" s="55">
        <f>SUMIFS('Central Hudson Data'!$N:$N,'Central Hudson Data'!$B:$B,$B$118,'Central Hudson Data'!$O:$O,$I141,'Central Hudson Data'!$S:$S,$H141,'Central Hudson Data'!H:H,$K$119)</f>
        <v>8963.2699999999986</v>
      </c>
      <c r="M141" s="12">
        <f>COUNTIFS('Central Hudson Data'!$O:$O,I141,'Central Hudson Data'!$S:$S,H141,'Central Hudson Data'!$B:$B,$B$118,'Central Hudson Data'!H:H,$K$119)</f>
        <v>11</v>
      </c>
    </row>
    <row r="142" spans="8:13" x14ac:dyDescent="0.25">
      <c r="H142" s="12" t="s">
        <v>94</v>
      </c>
      <c r="I142" s="12">
        <v>2017</v>
      </c>
      <c r="J142" s="12" t="str">
        <f t="shared" si="48"/>
        <v>Sep 2017</v>
      </c>
      <c r="K142" s="12">
        <f>SUMIFS('Central Hudson Data'!$I:$I,'Central Hudson Data'!$B:$B,$B$118,'Central Hudson Data'!$O:$O,$I142,'Central Hudson Data'!$S:$S,$H142,'Central Hudson Data'!H:H,$K$119)</f>
        <v>25640</v>
      </c>
      <c r="L142" s="55">
        <f>SUMIFS('Central Hudson Data'!$N:$N,'Central Hudson Data'!$B:$B,$B$118,'Central Hudson Data'!$O:$O,$I142,'Central Hudson Data'!$S:$S,$H142,'Central Hudson Data'!H:H,$K$119)</f>
        <v>8889.3700000000008</v>
      </c>
      <c r="M142" s="12">
        <f>COUNTIFS('Central Hudson Data'!$O:$O,I142,'Central Hudson Data'!$S:$S,H142,'Central Hudson Data'!$B:$B,$B$118,'Central Hudson Data'!H:H,$K$119)</f>
        <v>11</v>
      </c>
    </row>
    <row r="143" spans="8:13" x14ac:dyDescent="0.25">
      <c r="H143" s="12" t="s">
        <v>95</v>
      </c>
      <c r="I143" s="12">
        <v>2017</v>
      </c>
      <c r="J143" s="12" t="str">
        <f t="shared" si="48"/>
        <v>Oct 2017</v>
      </c>
      <c r="K143" s="12">
        <f>SUMIFS('Central Hudson Data'!$I:$I,'Central Hudson Data'!$B:$B,$B$118,'Central Hudson Data'!$O:$O,$I143,'Central Hudson Data'!$S:$S,$H143,'Central Hudson Data'!H:H,$K$119)</f>
        <v>29428</v>
      </c>
      <c r="L143" s="55">
        <f>SUMIFS('Central Hudson Data'!$N:$N,'Central Hudson Data'!$B:$B,$B$118,'Central Hudson Data'!$O:$O,$I143,'Central Hudson Data'!$S:$S,$H143,'Central Hudson Data'!H:H,$K$119)</f>
        <v>9106.4700000000012</v>
      </c>
      <c r="M143" s="12">
        <f>COUNTIFS('Central Hudson Data'!$O:$O,I143,'Central Hudson Data'!$S:$S,H143,'Central Hudson Data'!$B:$B,$B$118,'Central Hudson Data'!H:H,$K$119)</f>
        <v>11</v>
      </c>
    </row>
    <row r="144" spans="8:13" x14ac:dyDescent="0.25">
      <c r="H144" s="12" t="s">
        <v>96</v>
      </c>
      <c r="I144" s="12">
        <v>2017</v>
      </c>
      <c r="J144" s="12" t="str">
        <f t="shared" si="48"/>
        <v>Nov 2017</v>
      </c>
      <c r="K144" s="12">
        <f>SUMIFS('Central Hudson Data'!$I:$I,'Central Hudson Data'!$B:$B,$B$118,'Central Hudson Data'!$O:$O,$I144,'Central Hudson Data'!$S:$S,$H144,'Central Hudson Data'!H:H,$K$119)</f>
        <v>31644</v>
      </c>
      <c r="L144" s="55">
        <f>SUMIFS('Central Hudson Data'!$N:$N,'Central Hudson Data'!$B:$B,$B$118,'Central Hudson Data'!$O:$O,$I144,'Central Hudson Data'!$S:$S,$H144,'Central Hudson Data'!H:H,$K$119)</f>
        <v>9512.4200000000019</v>
      </c>
      <c r="M144" s="12">
        <f>COUNTIFS('Central Hudson Data'!$O:$O,I144,'Central Hudson Data'!$S:$S,H144,'Central Hudson Data'!$B:$B,$B$118,'Central Hudson Data'!H:H,$K$119)</f>
        <v>11</v>
      </c>
    </row>
    <row r="145" spans="8:13" x14ac:dyDescent="0.25">
      <c r="H145" s="12" t="s">
        <v>97</v>
      </c>
      <c r="I145" s="12">
        <v>2017</v>
      </c>
      <c r="J145" s="12" t="str">
        <f t="shared" si="48"/>
        <v>Dec 2017</v>
      </c>
      <c r="K145" s="12">
        <f>SUMIFS('Central Hudson Data'!$I:$I,'Central Hudson Data'!$B:$B,$B$118,'Central Hudson Data'!$O:$O,$I145,'Central Hudson Data'!$S:$S,$H145,'Central Hudson Data'!H:H,$K$119)</f>
        <v>34944</v>
      </c>
      <c r="L145" s="55">
        <f>SUMIFS('Central Hudson Data'!$N:$N,'Central Hudson Data'!$B:$B,$B$118,'Central Hudson Data'!$O:$O,$I145,'Central Hudson Data'!$S:$S,$H145,'Central Hudson Data'!H:H,$K$119)</f>
        <v>9593.739999999998</v>
      </c>
      <c r="M145" s="12">
        <f>COUNTIFS('Central Hudson Data'!$O:$O,I145,'Central Hudson Data'!$S:$S,H145,'Central Hudson Data'!$B:$B,$B$118,'Central Hudson Data'!H:H,$K$119)</f>
        <v>11</v>
      </c>
    </row>
    <row r="146" spans="8:13" x14ac:dyDescent="0.25">
      <c r="H146" s="12" t="s">
        <v>86</v>
      </c>
      <c r="I146" s="12">
        <v>2018</v>
      </c>
      <c r="J146" s="12" t="str">
        <f t="shared" si="48"/>
        <v>Jan 2018</v>
      </c>
      <c r="K146" s="12">
        <f>SUMIFS('Central Hudson Data'!$I:$I,'Central Hudson Data'!$B:$B,$B$118,'Central Hudson Data'!$O:$O,$I146,'Central Hudson Data'!$S:$S,$H146,'Central Hudson Data'!H:H,$K$119)</f>
        <v>0</v>
      </c>
      <c r="L146" s="55">
        <f>SUMIFS('Central Hudson Data'!$N:$N,'Central Hudson Data'!$B:$B,$B$118,'Central Hudson Data'!$O:$O,$I146,'Central Hudson Data'!$S:$S,$H146,'Central Hudson Data'!H:H,$K$119)</f>
        <v>0</v>
      </c>
      <c r="M146" s="12">
        <f>COUNTIFS('Central Hudson Data'!$O:$O,I146,'Central Hudson Data'!$S:$S,H146,'Central Hudson Data'!$B:$B,$B$118,'Central Hudson Data'!H:H,$K$119)</f>
        <v>0</v>
      </c>
    </row>
    <row r="147" spans="8:13" x14ac:dyDescent="0.25">
      <c r="H147" s="12" t="s">
        <v>87</v>
      </c>
      <c r="I147" s="12">
        <v>2018</v>
      </c>
      <c r="J147" s="12" t="str">
        <f t="shared" si="48"/>
        <v>Feb 2018</v>
      </c>
      <c r="K147" s="12">
        <f>SUMIFS('Central Hudson Data'!$I:$I,'Central Hudson Data'!$B:$B,$B$118,'Central Hudson Data'!$O:$O,$I147,'Central Hudson Data'!$S:$S,$H147,'Central Hudson Data'!H:H,$K$119)</f>
        <v>0</v>
      </c>
      <c r="L147" s="55">
        <f>SUMIFS('Central Hudson Data'!$N:$N,'Central Hudson Data'!$B:$B,$B$118,'Central Hudson Data'!$O:$O,$I147,'Central Hudson Data'!$S:$S,$H147,'Central Hudson Data'!H:H,$K$119)</f>
        <v>0</v>
      </c>
      <c r="M147" s="12">
        <f>COUNTIFS('Central Hudson Data'!$O:$O,I147,'Central Hudson Data'!$S:$S,H147,'Central Hudson Data'!$B:$B,$B$118,'Central Hudson Data'!H:H,$K$119)</f>
        <v>0</v>
      </c>
    </row>
    <row r="148" spans="8:13" x14ac:dyDescent="0.25">
      <c r="H148" s="12" t="s">
        <v>88</v>
      </c>
      <c r="I148" s="12">
        <v>2018</v>
      </c>
      <c r="J148" s="12" t="str">
        <f t="shared" si="48"/>
        <v>Mar 2018</v>
      </c>
      <c r="K148" s="12">
        <f>SUMIFS('Central Hudson Data'!$I:$I,'Central Hudson Data'!$B:$B,$B$118,'Central Hudson Data'!$O:$O,$I148,'Central Hudson Data'!$S:$S,$H148,'Central Hudson Data'!H:H,$K$119)</f>
        <v>0</v>
      </c>
      <c r="L148" s="55">
        <f>SUMIFS('Central Hudson Data'!$N:$N,'Central Hudson Data'!$B:$B,$B$118,'Central Hudson Data'!$O:$O,$I148,'Central Hudson Data'!$S:$S,$H148,'Central Hudson Data'!H:H,$K$119)</f>
        <v>0</v>
      </c>
      <c r="M148" s="12">
        <f>COUNTIFS('Central Hudson Data'!$O:$O,I148,'Central Hudson Data'!$S:$S,H148,'Central Hudson Data'!$B:$B,$B$118,'Central Hudson Data'!H:H,$K$119)</f>
        <v>0</v>
      </c>
    </row>
    <row r="149" spans="8:13" x14ac:dyDescent="0.25">
      <c r="H149" s="12" t="s">
        <v>89</v>
      </c>
      <c r="I149" s="12">
        <v>2018</v>
      </c>
      <c r="J149" s="12" t="str">
        <f t="shared" si="48"/>
        <v>Apr 2018</v>
      </c>
      <c r="K149" s="12">
        <f>SUMIFS('Central Hudson Data'!$I:$I,'Central Hudson Data'!$B:$B,$B$118,'Central Hudson Data'!$O:$O,$I149,'Central Hudson Data'!$S:$S,$H149,'Central Hudson Data'!H:H,$K$119)</f>
        <v>0</v>
      </c>
      <c r="L149" s="55">
        <f>SUMIFS('Central Hudson Data'!$N:$N,'Central Hudson Data'!$B:$B,$B$118,'Central Hudson Data'!$O:$O,$I149,'Central Hudson Data'!$S:$S,$H149,'Central Hudson Data'!H:H,$K$119)</f>
        <v>0</v>
      </c>
      <c r="M149" s="12">
        <f>COUNTIFS('Central Hudson Data'!$O:$O,I149,'Central Hudson Data'!$S:$S,H149,'Central Hudson Data'!$B:$B,$B$118,'Central Hudson Data'!H:H,$K$119)</f>
        <v>0</v>
      </c>
    </row>
    <row r="150" spans="8:13" x14ac:dyDescent="0.25">
      <c r="H150" s="12" t="s">
        <v>90</v>
      </c>
      <c r="I150" s="12">
        <v>2018</v>
      </c>
      <c r="J150" s="12" t="str">
        <f t="shared" si="48"/>
        <v>May 2018</v>
      </c>
      <c r="K150" s="12">
        <f>SUMIFS('Central Hudson Data'!$I:$I,'Central Hudson Data'!$B:$B,$B$118,'Central Hudson Data'!$O:$O,$I150,'Central Hudson Data'!$S:$S,$H150,'Central Hudson Data'!H:H,$K$119)</f>
        <v>0</v>
      </c>
      <c r="L150" s="55">
        <f>SUMIFS('Central Hudson Data'!$N:$N,'Central Hudson Data'!$B:$B,$B$118,'Central Hudson Data'!$O:$O,$I150,'Central Hudson Data'!$S:$S,$H150,'Central Hudson Data'!H:H,$K$119)</f>
        <v>0</v>
      </c>
      <c r="M150" s="12">
        <f>COUNTIFS('Central Hudson Data'!$O:$O,I150,'Central Hudson Data'!$S:$S,H150,'Central Hudson Data'!$B:$B,$B$118,'Central Hudson Data'!H:H,$K$119)</f>
        <v>0</v>
      </c>
    </row>
    <row r="151" spans="8:13" x14ac:dyDescent="0.25">
      <c r="H151" s="12" t="s">
        <v>91</v>
      </c>
      <c r="I151" s="12">
        <v>2018</v>
      </c>
      <c r="J151" s="12" t="str">
        <f t="shared" si="48"/>
        <v>Jun 2018</v>
      </c>
      <c r="K151" s="12">
        <f>SUMIFS('Central Hudson Data'!$I:$I,'Central Hudson Data'!$B:$B,$B$118,'Central Hudson Data'!$O:$O,$I151,'Central Hudson Data'!$S:$S,$H151,'Central Hudson Data'!H:H,$K$119)</f>
        <v>0</v>
      </c>
      <c r="L151" s="55">
        <f>SUMIFS('Central Hudson Data'!$N:$N,'Central Hudson Data'!$B:$B,$B$118,'Central Hudson Data'!$O:$O,$I151,'Central Hudson Data'!$S:$S,$H151,'Central Hudson Data'!H:H,$K$119)</f>
        <v>0</v>
      </c>
      <c r="M151" s="12">
        <f>COUNTIFS('Central Hudson Data'!$O:$O,I151,'Central Hudson Data'!$S:$S,H151,'Central Hudson Data'!$B:$B,$B$118,'Central Hudson Data'!H:H,$K$119)</f>
        <v>0</v>
      </c>
    </row>
    <row r="152" spans="8:13" x14ac:dyDescent="0.25">
      <c r="H152" s="12" t="s">
        <v>92</v>
      </c>
      <c r="I152" s="12">
        <v>2018</v>
      </c>
      <c r="J152" s="12" t="str">
        <f t="shared" si="48"/>
        <v>Jul 2018</v>
      </c>
      <c r="K152" s="12">
        <f>SUMIFS('Central Hudson Data'!$I:$I,'Central Hudson Data'!$B:$B,$B$118,'Central Hudson Data'!$O:$O,$I152,'Central Hudson Data'!$S:$S,$H152,'Central Hudson Data'!H:H,$K$119)</f>
        <v>0</v>
      </c>
      <c r="L152" s="55">
        <f>SUMIFS('Central Hudson Data'!$N:$N,'Central Hudson Data'!$B:$B,$B$118,'Central Hudson Data'!$O:$O,$I152,'Central Hudson Data'!$S:$S,$H152,'Central Hudson Data'!H:H,$K$119)</f>
        <v>0</v>
      </c>
      <c r="M152" s="12">
        <f>COUNTIFS('Central Hudson Data'!$O:$O,I152,'Central Hudson Data'!$S:$S,H152,'Central Hudson Data'!$B:$B,$B$118,'Central Hudson Data'!H:H,$K$119)</f>
        <v>0</v>
      </c>
    </row>
    <row r="153" spans="8:13" x14ac:dyDescent="0.25">
      <c r="H153" s="12" t="s">
        <v>93</v>
      </c>
      <c r="I153" s="12">
        <v>2018</v>
      </c>
      <c r="J153" s="12" t="str">
        <f t="shared" si="48"/>
        <v>Aug 2018</v>
      </c>
      <c r="K153" s="12">
        <f>SUMIFS('Central Hudson Data'!$I:$I,'Central Hudson Data'!$B:$B,$B$118,'Central Hudson Data'!$O:$O,$I153,'Central Hudson Data'!$S:$S,$H153,'Central Hudson Data'!H:H,$K$119)</f>
        <v>0</v>
      </c>
      <c r="L153" s="55">
        <f>SUMIFS('Central Hudson Data'!$N:$N,'Central Hudson Data'!$B:$B,$B$118,'Central Hudson Data'!$O:$O,$I153,'Central Hudson Data'!$S:$S,$H153,'Central Hudson Data'!H:H,$K$119)</f>
        <v>0</v>
      </c>
      <c r="M153" s="12">
        <f>COUNTIFS('Central Hudson Data'!$O:$O,I153,'Central Hudson Data'!$S:$S,H153,'Central Hudson Data'!$B:$B,$B$118,'Central Hudson Data'!H:H,$K$119)</f>
        <v>0</v>
      </c>
    </row>
    <row r="154" spans="8:13" x14ac:dyDescent="0.25">
      <c r="H154" s="12" t="s">
        <v>94</v>
      </c>
      <c r="I154" s="12">
        <v>2018</v>
      </c>
      <c r="J154" s="12" t="str">
        <f t="shared" si="48"/>
        <v>Sep 2018</v>
      </c>
      <c r="K154" s="12">
        <f>SUMIFS('Central Hudson Data'!$I:$I,'Central Hudson Data'!$B:$B,$B$118,'Central Hudson Data'!$O:$O,$I154,'Central Hudson Data'!$S:$S,$H154,'Central Hudson Data'!H:H,$K$119)</f>
        <v>0</v>
      </c>
      <c r="L154" s="55">
        <f>SUMIFS('Central Hudson Data'!$N:$N,'Central Hudson Data'!$B:$B,$B$118,'Central Hudson Data'!$O:$O,$I154,'Central Hudson Data'!$S:$S,$H154,'Central Hudson Data'!H:H,$K$119)</f>
        <v>0</v>
      </c>
      <c r="M154" s="12">
        <f>COUNTIFS('Central Hudson Data'!$O:$O,I154,'Central Hudson Data'!$S:$S,H154,'Central Hudson Data'!$B:$B,$B$118,'Central Hudson Data'!H:H,$K$119)</f>
        <v>0</v>
      </c>
    </row>
    <row r="155" spans="8:13" x14ac:dyDescent="0.25">
      <c r="H155" s="12" t="s">
        <v>95</v>
      </c>
      <c r="I155" s="12">
        <v>2018</v>
      </c>
      <c r="J155" s="12" t="str">
        <f t="shared" si="48"/>
        <v>Oct 2018</v>
      </c>
      <c r="K155" s="12">
        <f>SUMIFS('Central Hudson Data'!$I:$I,'Central Hudson Data'!$B:$B,$B$118,'Central Hudson Data'!$O:$O,$I155,'Central Hudson Data'!$S:$S,$H155,'Central Hudson Data'!H:H,$K$119)</f>
        <v>0</v>
      </c>
      <c r="L155" s="55">
        <f>SUMIFS('Central Hudson Data'!$N:$N,'Central Hudson Data'!$B:$B,$B$118,'Central Hudson Data'!$O:$O,$I155,'Central Hudson Data'!$S:$S,$H155,'Central Hudson Data'!H:H,$K$119)</f>
        <v>0</v>
      </c>
      <c r="M155" s="12">
        <f>COUNTIFS('Central Hudson Data'!$O:$O,I155,'Central Hudson Data'!$S:$S,H155,'Central Hudson Data'!$B:$B,$B$118,'Central Hudson Data'!H:H,$K$119)</f>
        <v>0</v>
      </c>
    </row>
    <row r="156" spans="8:13" x14ac:dyDescent="0.25">
      <c r="H156" s="12" t="s">
        <v>96</v>
      </c>
      <c r="I156" s="12">
        <v>2018</v>
      </c>
      <c r="J156" s="12" t="str">
        <f t="shared" si="48"/>
        <v>Nov 2018</v>
      </c>
      <c r="K156" s="12">
        <f>SUMIFS('Central Hudson Data'!$I:$I,'Central Hudson Data'!$B:$B,$B$118,'Central Hudson Data'!$O:$O,$I156,'Central Hudson Data'!$S:$S,$H156,'Central Hudson Data'!H:H,$K$119)</f>
        <v>0</v>
      </c>
      <c r="L156" s="55">
        <f>SUMIFS('Central Hudson Data'!$N:$N,'Central Hudson Data'!$B:$B,$B$118,'Central Hudson Data'!$O:$O,$I156,'Central Hudson Data'!$S:$S,$H156,'Central Hudson Data'!H:H,$K$119)</f>
        <v>0</v>
      </c>
      <c r="M156" s="12">
        <f>COUNTIFS('Central Hudson Data'!$O:$O,I156,'Central Hudson Data'!$S:$S,H156,'Central Hudson Data'!$B:$B,$B$118,'Central Hudson Data'!H:H,$K$119)</f>
        <v>0</v>
      </c>
    </row>
    <row r="157" spans="8:13" x14ac:dyDescent="0.25">
      <c r="H157" s="12" t="s">
        <v>97</v>
      </c>
      <c r="I157" s="12">
        <v>2018</v>
      </c>
      <c r="J157" s="12" t="str">
        <f>H157&amp;" "&amp;I157</f>
        <v>Dec 2018</v>
      </c>
      <c r="K157" s="12">
        <f>SUMIFS('Central Hudson Data'!$I:$I,'Central Hudson Data'!$B:$B,$B$118,'Central Hudson Data'!$O:$O,$I157,'Central Hudson Data'!$S:$S,$H157,'Central Hudson Data'!H:H,$K$119)</f>
        <v>0</v>
      </c>
      <c r="L157" s="55">
        <f>SUMIFS('Central Hudson Data'!$N:$N,'Central Hudson Data'!$B:$B,$B$118,'Central Hudson Data'!$O:$O,$I157,'Central Hudson Data'!$S:$S,$H157,'Central Hudson Data'!H:H,$K$119)</f>
        <v>0</v>
      </c>
      <c r="M157" s="12">
        <f>COUNTIFS('Central Hudson Data'!$O:$O,I157,'Central Hudson Data'!$S:$S,H157,'Central Hudson Data'!$B:$B,$B$118,'Central Hudson Data'!H:H,$K$119)</f>
        <v>0</v>
      </c>
    </row>
    <row r="158" spans="8:13" x14ac:dyDescent="0.25">
      <c r="H158" s="12" t="s">
        <v>86</v>
      </c>
      <c r="I158" s="12">
        <v>2019</v>
      </c>
      <c r="J158" s="12" t="str">
        <f t="shared" ref="J158:J168" si="49">H158&amp;" "&amp;I158</f>
        <v>Jan 2019</v>
      </c>
      <c r="K158" s="12">
        <f>SUMIFS('Central Hudson Data'!$I:$I,'Central Hudson Data'!$B:$B,$B$118,'Central Hudson Data'!$O:$O,$I158,'Central Hudson Data'!$S:$S,$H158,'Central Hudson Data'!H:H,$K$119)</f>
        <v>0</v>
      </c>
      <c r="L158" s="55">
        <f>SUMIFS('Central Hudson Data'!$N:$N,'Central Hudson Data'!$B:$B,$B$118,'Central Hudson Data'!$O:$O,$I158,'Central Hudson Data'!$S:$S,$H158,'Central Hudson Data'!H:H,$K$119)</f>
        <v>0</v>
      </c>
      <c r="M158" s="12">
        <f>COUNTIFS('Central Hudson Data'!$O:$O,I158,'Central Hudson Data'!$S:$S,H158,'Central Hudson Data'!$B:$B,$B$118,'Central Hudson Data'!H:H,$K$119)</f>
        <v>0</v>
      </c>
    </row>
    <row r="159" spans="8:13" x14ac:dyDescent="0.25">
      <c r="H159" s="12" t="s">
        <v>87</v>
      </c>
      <c r="I159" s="12">
        <v>2019</v>
      </c>
      <c r="J159" s="12" t="str">
        <f t="shared" si="49"/>
        <v>Feb 2019</v>
      </c>
      <c r="K159" s="12">
        <f>SUMIFS('Central Hudson Data'!$I:$I,'Central Hudson Data'!$B:$B,$B$118,'Central Hudson Data'!$O:$O,$I159,'Central Hudson Data'!$S:$S,$H159,'Central Hudson Data'!H:H,$K$119)</f>
        <v>0</v>
      </c>
      <c r="L159" s="55">
        <f>SUMIFS('Central Hudson Data'!$N:$N,'Central Hudson Data'!$B:$B,$B$118,'Central Hudson Data'!$O:$O,$I159,'Central Hudson Data'!$S:$S,$H159,'Central Hudson Data'!H:H,$K$119)</f>
        <v>0</v>
      </c>
      <c r="M159" s="12">
        <f>COUNTIFS('Central Hudson Data'!$O:$O,I159,'Central Hudson Data'!$S:$S,H159,'Central Hudson Data'!$B:$B,$B$118,'Central Hudson Data'!H:H,$K$119)</f>
        <v>0</v>
      </c>
    </row>
    <row r="160" spans="8:13" x14ac:dyDescent="0.25">
      <c r="H160" s="12" t="s">
        <v>88</v>
      </c>
      <c r="I160" s="12">
        <v>2019</v>
      </c>
      <c r="J160" s="12" t="str">
        <f t="shared" si="49"/>
        <v>Mar 2019</v>
      </c>
      <c r="K160" s="12">
        <f>SUMIFS('Central Hudson Data'!$I:$I,'Central Hudson Data'!$B:$B,$B$118,'Central Hudson Data'!$O:$O,$I160,'Central Hudson Data'!$S:$S,$H160,'Central Hudson Data'!H:H,$K$119)</f>
        <v>0</v>
      </c>
      <c r="L160" s="55">
        <f>SUMIFS('Central Hudson Data'!$N:$N,'Central Hudson Data'!$B:$B,$B$118,'Central Hudson Data'!$O:$O,$I160,'Central Hudson Data'!$S:$S,$H160,'Central Hudson Data'!H:H,$K$119)</f>
        <v>0</v>
      </c>
      <c r="M160" s="12">
        <f>COUNTIFS('Central Hudson Data'!$O:$O,I160,'Central Hudson Data'!$S:$S,H160,'Central Hudson Data'!$B:$B,$B$118,'Central Hudson Data'!H:H,$K$119)</f>
        <v>0</v>
      </c>
    </row>
    <row r="161" spans="8:13" x14ac:dyDescent="0.25">
      <c r="H161" s="12" t="s">
        <v>89</v>
      </c>
      <c r="I161" s="12">
        <v>2019</v>
      </c>
      <c r="J161" s="12" t="str">
        <f t="shared" si="49"/>
        <v>Apr 2019</v>
      </c>
      <c r="K161" s="12">
        <f>SUMIFS('Central Hudson Data'!$I:$I,'Central Hudson Data'!$B:$B,$B$118,'Central Hudson Data'!$O:$O,$I161,'Central Hudson Data'!$S:$S,$H161,'Central Hudson Data'!H:H,$K$119)</f>
        <v>0</v>
      </c>
      <c r="L161" s="55">
        <f>SUMIFS('Central Hudson Data'!$N:$N,'Central Hudson Data'!$B:$B,$B$118,'Central Hudson Data'!$O:$O,$I161,'Central Hudson Data'!$S:$S,$H161,'Central Hudson Data'!H:H,$K$119)</f>
        <v>0</v>
      </c>
      <c r="M161" s="12">
        <f>COUNTIFS('Central Hudson Data'!$O:$O,I161,'Central Hudson Data'!$S:$S,H161,'Central Hudson Data'!$B:$B,$B$118,'Central Hudson Data'!H:H,$K$119)</f>
        <v>0</v>
      </c>
    </row>
    <row r="162" spans="8:13" x14ac:dyDescent="0.25">
      <c r="H162" s="12" t="s">
        <v>90</v>
      </c>
      <c r="I162" s="12">
        <v>2019</v>
      </c>
      <c r="J162" s="12" t="str">
        <f t="shared" si="49"/>
        <v>May 2019</v>
      </c>
      <c r="K162" s="12">
        <f>SUMIFS('Central Hudson Data'!$I:$I,'Central Hudson Data'!$B:$B,$B$118,'Central Hudson Data'!$O:$O,$I162,'Central Hudson Data'!$S:$S,$H162,'Central Hudson Data'!H:H,$K$119)</f>
        <v>0</v>
      </c>
      <c r="L162" s="55">
        <f>SUMIFS('Central Hudson Data'!$N:$N,'Central Hudson Data'!$B:$B,$B$118,'Central Hudson Data'!$O:$O,$I162,'Central Hudson Data'!$S:$S,$H162,'Central Hudson Data'!H:H,$K$119)</f>
        <v>0</v>
      </c>
      <c r="M162" s="12">
        <f>COUNTIFS('Central Hudson Data'!$O:$O,I162,'Central Hudson Data'!$S:$S,H162,'Central Hudson Data'!$B:$B,$B$118,'Central Hudson Data'!H:H,$K$119)</f>
        <v>0</v>
      </c>
    </row>
    <row r="163" spans="8:13" x14ac:dyDescent="0.25">
      <c r="H163" s="12" t="s">
        <v>91</v>
      </c>
      <c r="I163" s="12">
        <v>2019</v>
      </c>
      <c r="J163" s="12" t="str">
        <f t="shared" si="49"/>
        <v>Jun 2019</v>
      </c>
      <c r="K163" s="12">
        <f>SUMIFS('Central Hudson Data'!$I:$I,'Central Hudson Data'!$B:$B,$B$118,'Central Hudson Data'!$O:$O,$I163,'Central Hudson Data'!$S:$S,$H163,'Central Hudson Data'!H:H,$K$119)</f>
        <v>0</v>
      </c>
      <c r="L163" s="55">
        <f>SUMIFS('Central Hudson Data'!$N:$N,'Central Hudson Data'!$B:$B,$B$118,'Central Hudson Data'!$O:$O,$I163,'Central Hudson Data'!$S:$S,$H163,'Central Hudson Data'!H:H,$K$119)</f>
        <v>0</v>
      </c>
      <c r="M163" s="12">
        <f>COUNTIFS('Central Hudson Data'!$O:$O,I163,'Central Hudson Data'!$S:$S,H163,'Central Hudson Data'!$B:$B,$B$118,'Central Hudson Data'!H:H,$K$119)</f>
        <v>0</v>
      </c>
    </row>
    <row r="164" spans="8:13" x14ac:dyDescent="0.25">
      <c r="H164" s="12" t="s">
        <v>92</v>
      </c>
      <c r="I164" s="12">
        <v>2019</v>
      </c>
      <c r="J164" s="12" t="str">
        <f t="shared" si="49"/>
        <v>Jul 2019</v>
      </c>
      <c r="K164" s="12">
        <f>SUMIFS('Central Hudson Data'!$I:$I,'Central Hudson Data'!$B:$B,$B$118,'Central Hudson Data'!$O:$O,$I164,'Central Hudson Data'!$S:$S,$H164,'Central Hudson Data'!H:H,$K$119)</f>
        <v>0</v>
      </c>
      <c r="L164" s="55">
        <f>SUMIFS('Central Hudson Data'!$N:$N,'Central Hudson Data'!$B:$B,$B$118,'Central Hudson Data'!$O:$O,$I164,'Central Hudson Data'!$S:$S,$H164,'Central Hudson Data'!H:H,$K$119)</f>
        <v>0</v>
      </c>
      <c r="M164" s="12">
        <f>COUNTIFS('Central Hudson Data'!$O:$O,I164,'Central Hudson Data'!$S:$S,H164,'Central Hudson Data'!$B:$B,$B$118,'Central Hudson Data'!H:H,$K$119)</f>
        <v>0</v>
      </c>
    </row>
    <row r="165" spans="8:13" x14ac:dyDescent="0.25">
      <c r="H165" s="12" t="s">
        <v>93</v>
      </c>
      <c r="I165" s="12">
        <v>2019</v>
      </c>
      <c r="J165" s="12" t="str">
        <f t="shared" si="49"/>
        <v>Aug 2019</v>
      </c>
      <c r="K165" s="12">
        <f>SUMIFS('Central Hudson Data'!$I:$I,'Central Hudson Data'!$B:$B,$B$118,'Central Hudson Data'!$O:$O,$I165,'Central Hudson Data'!$S:$S,$H165,'Central Hudson Data'!H:H,$K$119)</f>
        <v>0</v>
      </c>
      <c r="L165" s="55">
        <f>SUMIFS('Central Hudson Data'!$N:$N,'Central Hudson Data'!$B:$B,$B$118,'Central Hudson Data'!$O:$O,$I165,'Central Hudson Data'!$S:$S,$H165,'Central Hudson Data'!H:H,$K$119)</f>
        <v>0</v>
      </c>
      <c r="M165" s="12">
        <f>COUNTIFS('Central Hudson Data'!$O:$O,I165,'Central Hudson Data'!$S:$S,H165,'Central Hudson Data'!$B:$B,$B$118,'Central Hudson Data'!H:H,$K$119)</f>
        <v>0</v>
      </c>
    </row>
    <row r="166" spans="8:13" x14ac:dyDescent="0.25">
      <c r="H166" s="12" t="s">
        <v>94</v>
      </c>
      <c r="I166" s="12">
        <v>2019</v>
      </c>
      <c r="J166" s="12" t="str">
        <f t="shared" si="49"/>
        <v>Sep 2019</v>
      </c>
      <c r="K166" s="12">
        <f>SUMIFS('Central Hudson Data'!$I:$I,'Central Hudson Data'!$B:$B,$B$118,'Central Hudson Data'!$O:$O,$I166,'Central Hudson Data'!$S:$S,$H166,'Central Hudson Data'!H:H,$K$119)</f>
        <v>0</v>
      </c>
      <c r="L166" s="55">
        <f>SUMIFS('Central Hudson Data'!$N:$N,'Central Hudson Data'!$B:$B,$B$118,'Central Hudson Data'!$O:$O,$I166,'Central Hudson Data'!$S:$S,$H166,'Central Hudson Data'!H:H,$K$119)</f>
        <v>0</v>
      </c>
      <c r="M166" s="12">
        <f>COUNTIFS('Central Hudson Data'!$O:$O,I166,'Central Hudson Data'!$S:$S,H166,'Central Hudson Data'!$B:$B,$B$118,'Central Hudson Data'!H:H,$K$119)</f>
        <v>0</v>
      </c>
    </row>
    <row r="167" spans="8:13" x14ac:dyDescent="0.25">
      <c r="H167" s="12" t="s">
        <v>95</v>
      </c>
      <c r="I167" s="12">
        <v>2019</v>
      </c>
      <c r="J167" s="12" t="str">
        <f t="shared" si="49"/>
        <v>Oct 2019</v>
      </c>
      <c r="K167" s="12">
        <f>SUMIFS('Central Hudson Data'!$I:$I,'Central Hudson Data'!$B:$B,$B$118,'Central Hudson Data'!$O:$O,$I167,'Central Hudson Data'!$S:$S,$H167,'Central Hudson Data'!H:H,$K$119)</f>
        <v>0</v>
      </c>
      <c r="L167" s="55">
        <f>SUMIFS('Central Hudson Data'!$N:$N,'Central Hudson Data'!$B:$B,$B$118,'Central Hudson Data'!$O:$O,$I167,'Central Hudson Data'!$S:$S,$H167,'Central Hudson Data'!H:H,$K$119)</f>
        <v>0</v>
      </c>
      <c r="M167" s="12">
        <f>COUNTIFS('Central Hudson Data'!$O:$O,I167,'Central Hudson Data'!$S:$S,H167,'Central Hudson Data'!$B:$B,$B$118,'Central Hudson Data'!H:H,$K$119)</f>
        <v>0</v>
      </c>
    </row>
    <row r="168" spans="8:13" x14ac:dyDescent="0.25">
      <c r="H168" s="12" t="s">
        <v>96</v>
      </c>
      <c r="I168" s="12">
        <v>2019</v>
      </c>
      <c r="J168" s="12" t="str">
        <f t="shared" si="49"/>
        <v>Nov 2019</v>
      </c>
      <c r="K168" s="12">
        <f>SUMIFS('Central Hudson Data'!$I:$I,'Central Hudson Data'!$B:$B,$B$118,'Central Hudson Data'!$O:$O,$I168,'Central Hudson Data'!$S:$S,$H168,'Central Hudson Data'!H:H,$K$119)</f>
        <v>0</v>
      </c>
      <c r="L168" s="55">
        <f>SUMIFS('Central Hudson Data'!$N:$N,'Central Hudson Data'!$B:$B,$B$118,'Central Hudson Data'!$O:$O,$I168,'Central Hudson Data'!$S:$S,$H168,'Central Hudson Data'!H:H,$K$119)</f>
        <v>0</v>
      </c>
      <c r="M168" s="12">
        <f>COUNTIFS('Central Hudson Data'!$O:$O,I168,'Central Hudson Data'!$S:$S,H168,'Central Hudson Data'!$B:$B,$B$118,'Central Hudson Data'!H:H,$K$119)</f>
        <v>0</v>
      </c>
    </row>
    <row r="169" spans="8:13" x14ac:dyDescent="0.25">
      <c r="H169" s="12" t="s">
        <v>97</v>
      </c>
      <c r="I169" s="12">
        <v>2019</v>
      </c>
      <c r="J169" s="12" t="str">
        <f>H169&amp;" "&amp;I169</f>
        <v>Dec 2019</v>
      </c>
      <c r="K169" s="12">
        <f>SUMIFS('Central Hudson Data'!$I:$I,'Central Hudson Data'!$B:$B,$B$118,'Central Hudson Data'!$O:$O,$I169,'Central Hudson Data'!$S:$S,$H169,'Central Hudson Data'!H:H,$K$119)</f>
        <v>0</v>
      </c>
      <c r="L169" s="55">
        <f>SUMIFS('Central Hudson Data'!$N:$N,'Central Hudson Data'!$B:$B,$B$118,'Central Hudson Data'!$O:$O,$I169,'Central Hudson Data'!$S:$S,$H169,'Central Hudson Data'!H:H,$K$119)</f>
        <v>0</v>
      </c>
      <c r="M169" s="12">
        <f>COUNTIFS('Central Hudson Data'!$O:$O,I169,'Central Hudson Data'!$S:$S,H169,'Central Hudson Data'!$B:$B,$B$118,'Central Hudson Data'!H:H,$K$119)</f>
        <v>0</v>
      </c>
    </row>
    <row r="170" spans="8:13" x14ac:dyDescent="0.25">
      <c r="H170" s="12" t="s">
        <v>86</v>
      </c>
      <c r="I170" s="12">
        <v>2020</v>
      </c>
      <c r="J170" s="12" t="str">
        <f t="shared" ref="J170:J181" si="50">H170&amp;" "&amp;I170</f>
        <v>Jan 2020</v>
      </c>
      <c r="K170" s="12">
        <f>SUMIFS('Central Hudson Data'!$I:$I,'Central Hudson Data'!$B:$B,$B$118,'Central Hudson Data'!$O:$O,$I170,'Central Hudson Data'!$S:$S,$H170,'Central Hudson Data'!H:H,$K$119)</f>
        <v>0</v>
      </c>
      <c r="L170" s="55">
        <f>SUMIFS('Central Hudson Data'!$N:$N,'Central Hudson Data'!$B:$B,$B$118,'Central Hudson Data'!$O:$O,$I170,'Central Hudson Data'!$S:$S,$H170,'Central Hudson Data'!H:H,$K$119)</f>
        <v>0</v>
      </c>
      <c r="M170" s="12">
        <f>COUNTIFS('Central Hudson Data'!$O:$O,I170,'Central Hudson Data'!$S:$S,H170,'Central Hudson Data'!$B:$B,$B$118,'Central Hudson Data'!H:H,$K$119)</f>
        <v>0</v>
      </c>
    </row>
    <row r="171" spans="8:13" x14ac:dyDescent="0.25">
      <c r="H171" s="12" t="s">
        <v>87</v>
      </c>
      <c r="I171" s="12">
        <v>2020</v>
      </c>
      <c r="J171" s="12" t="str">
        <f t="shared" si="50"/>
        <v>Feb 2020</v>
      </c>
      <c r="K171" s="12">
        <f>SUMIFS('Central Hudson Data'!$I:$I,'Central Hudson Data'!$B:$B,$B$118,'Central Hudson Data'!$O:$O,$I171,'Central Hudson Data'!$S:$S,$H171,'Central Hudson Data'!H:H,$K$119)</f>
        <v>0</v>
      </c>
      <c r="L171" s="55">
        <f>SUMIFS('Central Hudson Data'!$N:$N,'Central Hudson Data'!$B:$B,$B$118,'Central Hudson Data'!$O:$O,$I171,'Central Hudson Data'!$S:$S,$H171,'Central Hudson Data'!H:H,$K$119)</f>
        <v>0</v>
      </c>
      <c r="M171" s="12">
        <f>COUNTIFS('Central Hudson Data'!$O:$O,I171,'Central Hudson Data'!$S:$S,H171,'Central Hudson Data'!$B:$B,$B$118,'Central Hudson Data'!H:H,$K$119)</f>
        <v>0</v>
      </c>
    </row>
    <row r="172" spans="8:13" x14ac:dyDescent="0.25">
      <c r="H172" s="12" t="s">
        <v>88</v>
      </c>
      <c r="I172" s="12">
        <v>2020</v>
      </c>
      <c r="J172" s="12" t="str">
        <f t="shared" si="50"/>
        <v>Mar 2020</v>
      </c>
      <c r="K172" s="12">
        <f>SUMIFS('Central Hudson Data'!$I:$I,'Central Hudson Data'!$B:$B,$B$118,'Central Hudson Data'!$O:$O,$I172,'Central Hudson Data'!$S:$S,$H172,'Central Hudson Data'!H:H,$K$119)</f>
        <v>0</v>
      </c>
      <c r="L172" s="55">
        <f>SUMIFS('Central Hudson Data'!$N:$N,'Central Hudson Data'!$B:$B,$B$118,'Central Hudson Data'!$O:$O,$I172,'Central Hudson Data'!$S:$S,$H172,'Central Hudson Data'!H:H,$K$119)</f>
        <v>0</v>
      </c>
      <c r="M172" s="12">
        <f>COUNTIFS('Central Hudson Data'!$O:$O,I172,'Central Hudson Data'!$S:$S,H172,'Central Hudson Data'!$B:$B,$B$118,'Central Hudson Data'!H:H,$K$119)</f>
        <v>0</v>
      </c>
    </row>
    <row r="173" spans="8:13" x14ac:dyDescent="0.25">
      <c r="H173" s="12" t="s">
        <v>89</v>
      </c>
      <c r="I173" s="12">
        <v>2020</v>
      </c>
      <c r="J173" s="12" t="str">
        <f t="shared" si="50"/>
        <v>Apr 2020</v>
      </c>
      <c r="K173" s="12">
        <f>SUMIFS('Central Hudson Data'!$I:$I,'Central Hudson Data'!$B:$B,$B$118,'Central Hudson Data'!$O:$O,$I173,'Central Hudson Data'!$S:$S,$H173,'Central Hudson Data'!H:H,$K$119)</f>
        <v>0</v>
      </c>
      <c r="L173" s="55">
        <f>SUMIFS('Central Hudson Data'!$N:$N,'Central Hudson Data'!$B:$B,$B$118,'Central Hudson Data'!$O:$O,$I173,'Central Hudson Data'!$S:$S,$H173,'Central Hudson Data'!H:H,$K$119)</f>
        <v>0</v>
      </c>
      <c r="M173" s="12">
        <f>COUNTIFS('Central Hudson Data'!$O:$O,I173,'Central Hudson Data'!$S:$S,H173,'Central Hudson Data'!$B:$B,$B$118,'Central Hudson Data'!H:H,$K$119)</f>
        <v>0</v>
      </c>
    </row>
    <row r="174" spans="8:13" x14ac:dyDescent="0.25">
      <c r="H174" s="12" t="s">
        <v>90</v>
      </c>
      <c r="I174" s="12">
        <v>2020</v>
      </c>
      <c r="J174" s="12" t="str">
        <f t="shared" si="50"/>
        <v>May 2020</v>
      </c>
      <c r="K174" s="12">
        <f>SUMIFS('Central Hudson Data'!$I:$I,'Central Hudson Data'!$B:$B,$B$118,'Central Hudson Data'!$O:$O,$I174,'Central Hudson Data'!$S:$S,$H174,'Central Hudson Data'!H:H,$K$119)</f>
        <v>0</v>
      </c>
      <c r="L174" s="55">
        <f>SUMIFS('Central Hudson Data'!$N:$N,'Central Hudson Data'!$B:$B,$B$118,'Central Hudson Data'!$O:$O,$I174,'Central Hudson Data'!$S:$S,$H174,'Central Hudson Data'!H:H,$K$119)</f>
        <v>0</v>
      </c>
      <c r="M174" s="12">
        <f>COUNTIFS('Central Hudson Data'!$O:$O,I174,'Central Hudson Data'!$S:$S,H174,'Central Hudson Data'!$B:$B,$B$118,'Central Hudson Data'!H:H,$K$119)</f>
        <v>0</v>
      </c>
    </row>
    <row r="175" spans="8:13" x14ac:dyDescent="0.25">
      <c r="H175" s="12" t="s">
        <v>91</v>
      </c>
      <c r="I175" s="12">
        <v>2020</v>
      </c>
      <c r="J175" s="12" t="str">
        <f t="shared" si="50"/>
        <v>Jun 2020</v>
      </c>
      <c r="K175" s="12">
        <f>SUMIFS('Central Hudson Data'!$I:$I,'Central Hudson Data'!$B:$B,$B$118,'Central Hudson Data'!$O:$O,$I175,'Central Hudson Data'!$S:$S,$H175,'Central Hudson Data'!H:H,$K$119)</f>
        <v>0</v>
      </c>
      <c r="L175" s="55">
        <f>SUMIFS('Central Hudson Data'!$N:$N,'Central Hudson Data'!$B:$B,$B$118,'Central Hudson Data'!$O:$O,$I175,'Central Hudson Data'!$S:$S,$H175,'Central Hudson Data'!H:H,$K$119)</f>
        <v>0</v>
      </c>
      <c r="M175" s="12">
        <f>COUNTIFS('Central Hudson Data'!$O:$O,I175,'Central Hudson Data'!$S:$S,H175,'Central Hudson Data'!$B:$B,$B$118,'Central Hudson Data'!H:H,$K$119)</f>
        <v>0</v>
      </c>
    </row>
    <row r="176" spans="8:13" x14ac:dyDescent="0.25">
      <c r="H176" s="12" t="s">
        <v>92</v>
      </c>
      <c r="I176" s="12">
        <v>2020</v>
      </c>
      <c r="J176" s="12" t="str">
        <f t="shared" si="50"/>
        <v>Jul 2020</v>
      </c>
      <c r="K176" s="12">
        <f>SUMIFS('Central Hudson Data'!$I:$I,'Central Hudson Data'!$B:$B,$B$118,'Central Hudson Data'!$O:$O,$I176,'Central Hudson Data'!$S:$S,$H176,'Central Hudson Data'!H:H,$K$119)</f>
        <v>0</v>
      </c>
      <c r="L176" s="55">
        <f>SUMIFS('Central Hudson Data'!$N:$N,'Central Hudson Data'!$B:$B,$B$118,'Central Hudson Data'!$O:$O,$I176,'Central Hudson Data'!$S:$S,$H176,'Central Hudson Data'!H:H,$K$119)</f>
        <v>0</v>
      </c>
      <c r="M176" s="12">
        <f>COUNTIFS('Central Hudson Data'!$O:$O,I176,'Central Hudson Data'!$S:$S,H176,'Central Hudson Data'!$B:$B,$B$118,'Central Hudson Data'!H:H,$K$119)</f>
        <v>0</v>
      </c>
    </row>
    <row r="177" spans="8:13" x14ac:dyDescent="0.25">
      <c r="H177" s="12" t="s">
        <v>93</v>
      </c>
      <c r="I177" s="12">
        <v>2020</v>
      </c>
      <c r="J177" s="12" t="str">
        <f t="shared" si="50"/>
        <v>Aug 2020</v>
      </c>
      <c r="K177" s="12">
        <f>SUMIFS('Central Hudson Data'!$I:$I,'Central Hudson Data'!$B:$B,$B$118,'Central Hudson Data'!$O:$O,$I177,'Central Hudson Data'!$S:$S,$H177,'Central Hudson Data'!H:H,$K$119)</f>
        <v>0</v>
      </c>
      <c r="L177" s="55">
        <f>SUMIFS('Central Hudson Data'!$N:$N,'Central Hudson Data'!$B:$B,$B$118,'Central Hudson Data'!$O:$O,$I177,'Central Hudson Data'!$S:$S,$H177,'Central Hudson Data'!H:H,$K$119)</f>
        <v>0</v>
      </c>
      <c r="M177" s="12">
        <f>COUNTIFS('Central Hudson Data'!$O:$O,I177,'Central Hudson Data'!$S:$S,H177,'Central Hudson Data'!$B:$B,$B$118,'Central Hudson Data'!H:H,$K$119)</f>
        <v>0</v>
      </c>
    </row>
    <row r="178" spans="8:13" x14ac:dyDescent="0.25">
      <c r="H178" s="12" t="s">
        <v>94</v>
      </c>
      <c r="I178" s="12">
        <v>2020</v>
      </c>
      <c r="J178" s="12" t="str">
        <f t="shared" si="50"/>
        <v>Sep 2020</v>
      </c>
      <c r="K178" s="12">
        <f>SUMIFS('Central Hudson Data'!$I:$I,'Central Hudson Data'!$B:$B,$B$118,'Central Hudson Data'!$O:$O,$I178,'Central Hudson Data'!$S:$S,$H178,'Central Hudson Data'!H:H,$K$119)</f>
        <v>0</v>
      </c>
      <c r="L178" s="55">
        <f>SUMIFS('Central Hudson Data'!$N:$N,'Central Hudson Data'!$B:$B,$B$118,'Central Hudson Data'!$O:$O,$I178,'Central Hudson Data'!$S:$S,$H178,'Central Hudson Data'!H:H,$K$119)</f>
        <v>0</v>
      </c>
      <c r="M178" s="12">
        <f>COUNTIFS('Central Hudson Data'!$O:$O,I178,'Central Hudson Data'!$S:$S,H178,'Central Hudson Data'!$B:$B,$B$118,'Central Hudson Data'!H:H,$K$119)</f>
        <v>0</v>
      </c>
    </row>
    <row r="179" spans="8:13" x14ac:dyDescent="0.25">
      <c r="H179" s="12" t="s">
        <v>95</v>
      </c>
      <c r="I179" s="12">
        <v>2020</v>
      </c>
      <c r="J179" s="12" t="str">
        <f t="shared" si="50"/>
        <v>Oct 2020</v>
      </c>
      <c r="K179" s="12">
        <f>SUMIFS('Central Hudson Data'!$I:$I,'Central Hudson Data'!$B:$B,$B$118,'Central Hudson Data'!$O:$O,$I179,'Central Hudson Data'!$S:$S,$H179,'Central Hudson Data'!H:H,$K$119)</f>
        <v>0</v>
      </c>
      <c r="L179" s="55">
        <f>SUMIFS('Central Hudson Data'!$N:$N,'Central Hudson Data'!$B:$B,$B$118,'Central Hudson Data'!$O:$O,$I179,'Central Hudson Data'!$S:$S,$H179,'Central Hudson Data'!H:H,$K$119)</f>
        <v>0</v>
      </c>
      <c r="M179" s="12">
        <f>COUNTIFS('Central Hudson Data'!$O:$O,I179,'Central Hudson Data'!$S:$S,H179,'Central Hudson Data'!$B:$B,$B$118,'Central Hudson Data'!H:H,$K$119)</f>
        <v>0</v>
      </c>
    </row>
    <row r="180" spans="8:13" x14ac:dyDescent="0.25">
      <c r="H180" s="12" t="s">
        <v>96</v>
      </c>
      <c r="I180" s="12">
        <v>2020</v>
      </c>
      <c r="J180" s="12" t="str">
        <f t="shared" si="50"/>
        <v>Nov 2020</v>
      </c>
      <c r="K180" s="12">
        <f>SUMIFS('Central Hudson Data'!$I:$I,'Central Hudson Data'!$B:$B,$B$118,'Central Hudson Data'!$O:$O,$I180,'Central Hudson Data'!$S:$S,$H180,'Central Hudson Data'!H:H,$K$119)</f>
        <v>0</v>
      </c>
      <c r="L180" s="55">
        <f>SUMIFS('Central Hudson Data'!$N:$N,'Central Hudson Data'!$B:$B,$B$118,'Central Hudson Data'!$O:$O,$I180,'Central Hudson Data'!$S:$S,$H180,'Central Hudson Data'!H:H,$K$119)</f>
        <v>0</v>
      </c>
      <c r="M180" s="12">
        <f>COUNTIFS('Central Hudson Data'!$O:$O,I180,'Central Hudson Data'!$S:$S,H180,'Central Hudson Data'!$B:$B,$B$118,'Central Hudson Data'!H:H,$K$119)</f>
        <v>0</v>
      </c>
    </row>
    <row r="181" spans="8:13" x14ac:dyDescent="0.25">
      <c r="H181" s="12" t="s">
        <v>97</v>
      </c>
      <c r="I181" s="12">
        <v>2020</v>
      </c>
      <c r="J181" s="12" t="str">
        <f t="shared" si="50"/>
        <v>Dec 2020</v>
      </c>
      <c r="K181" s="12">
        <f>SUMIFS('Central Hudson Data'!$I:$I,'Central Hudson Data'!$B:$B,$B$118,'Central Hudson Data'!$O:$O,$I181,'Central Hudson Data'!$S:$S,$H181,'Central Hudson Data'!H:H,$K$119)</f>
        <v>0</v>
      </c>
      <c r="L181" s="55">
        <f>SUMIFS('Central Hudson Data'!$N:$N,'Central Hudson Data'!$B:$B,$B$118,'Central Hudson Data'!$O:$O,$I181,'Central Hudson Data'!$S:$S,$H181,'Central Hudson Data'!H:H,$K$119)</f>
        <v>0</v>
      </c>
      <c r="M181" s="12">
        <f>COUNTIFS('Central Hudson Data'!$O:$O,I181,'Central Hudson Data'!$S:$S,H181,'Central Hudson Data'!$B:$B,$B$118,'Central Hudson Data'!H:H,$K$119)</f>
        <v>0</v>
      </c>
    </row>
  </sheetData>
  <sortState ref="B10:B25">
    <sortCondition ref="B10"/>
  </sortState>
  <mergeCells count="32">
    <mergeCell ref="S32:W32"/>
    <mergeCell ref="S31:AL31"/>
    <mergeCell ref="AM32:AQ32"/>
    <mergeCell ref="AR32:AV32"/>
    <mergeCell ref="AH32:AL32"/>
    <mergeCell ref="AC32:AG32"/>
    <mergeCell ref="BR8:BW8"/>
    <mergeCell ref="BM8:BQ8"/>
    <mergeCell ref="BH8:BL8"/>
    <mergeCell ref="BC8:BG8"/>
    <mergeCell ref="AX8:BB8"/>
    <mergeCell ref="N32:R32"/>
    <mergeCell ref="AM31:BF31"/>
    <mergeCell ref="D31:R31"/>
    <mergeCell ref="X7:AW7"/>
    <mergeCell ref="AC8:AG8"/>
    <mergeCell ref="AH8:AL8"/>
    <mergeCell ref="X8:AB8"/>
    <mergeCell ref="AX7:BW7"/>
    <mergeCell ref="AR8:AW8"/>
    <mergeCell ref="AM8:AQ8"/>
    <mergeCell ref="D8:H8"/>
    <mergeCell ref="S8:W8"/>
    <mergeCell ref="N8:R8"/>
    <mergeCell ref="I8:M8"/>
    <mergeCell ref="D7:W7"/>
    <mergeCell ref="X32:AB32"/>
    <mergeCell ref="C66:H66"/>
    <mergeCell ref="C84:H84"/>
    <mergeCell ref="I84:I85"/>
    <mergeCell ref="D32:H32"/>
    <mergeCell ref="I32:M32"/>
  </mergeCells>
  <dataValidations count="4">
    <dataValidation type="list" allowBlank="1" showInputMessage="1" showErrorMessage="1" sqref="B118" xr:uid="{31B4E672-C0B3-42F8-9EE9-D76C54133E86}">
      <formula1>$B$10:$B$25</formula1>
    </dataValidation>
    <dataValidation type="list" allowBlank="1" showInputMessage="1" showErrorMessage="1" sqref="C101" xr:uid="{81E54B58-14EF-4935-8573-0D66B2848F7E}">
      <formula1>$B$68:$B$73</formula1>
    </dataValidation>
    <dataValidation type="list" allowBlank="1" showInputMessage="1" showErrorMessage="1" sqref="G101" xr:uid="{22900767-88AE-4B21-97EA-545DEC8D032D}">
      <formula1>$B$86:$B$92</formula1>
    </dataValidation>
    <dataValidation type="list" allowBlank="1" showInputMessage="1" showErrorMessage="1" sqref="C118" xr:uid="{55620478-67B4-4B76-88EA-6B8E1B752722}">
      <formula1>$O$119:$O$120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66"/>
  <sheetViews>
    <sheetView workbookViewId="0">
      <pane ySplit="6" topLeftCell="A52" activePane="bottomLeft" state="frozen"/>
      <selection activeCell="B1" sqref="B1"/>
      <selection pane="bottomLeft" activeCell="A14" sqref="A14"/>
    </sheetView>
  </sheetViews>
  <sheetFormatPr defaultColWidth="8.85546875" defaultRowHeight="15" x14ac:dyDescent="0.25"/>
  <cols>
    <col min="1" max="1" width="39.140625" customWidth="1"/>
    <col min="2" max="2" width="33.5703125" bestFit="1" customWidth="1"/>
    <col min="3" max="4" width="23.42578125" customWidth="1"/>
    <col min="5" max="5" width="8.42578125" customWidth="1"/>
    <col min="6" max="6" width="9.42578125" style="9" customWidth="1"/>
    <col min="13" max="13" width="25.7109375" customWidth="1"/>
  </cols>
  <sheetData>
    <row r="4" spans="1:13" ht="15.75" thickBot="1" x14ac:dyDescent="0.3"/>
    <row r="5" spans="1:13" ht="15.75" thickBot="1" x14ac:dyDescent="0.3">
      <c r="K5" s="19"/>
    </row>
    <row r="6" spans="1:13" x14ac:dyDescent="0.25">
      <c r="A6" s="16" t="s">
        <v>31</v>
      </c>
      <c r="B6" s="16" t="s">
        <v>32</v>
      </c>
      <c r="C6" s="16" t="s">
        <v>20</v>
      </c>
      <c r="D6" s="16" t="s">
        <v>21</v>
      </c>
      <c r="E6" s="16" t="s">
        <v>22</v>
      </c>
      <c r="F6" s="16" t="s">
        <v>8</v>
      </c>
      <c r="G6" s="17" t="s">
        <v>9</v>
      </c>
      <c r="H6" s="16" t="s">
        <v>11</v>
      </c>
      <c r="I6" s="16" t="s">
        <v>10</v>
      </c>
      <c r="J6" s="16" t="s">
        <v>30</v>
      </c>
      <c r="K6" s="18" t="s">
        <v>29</v>
      </c>
      <c r="L6" s="16" t="s">
        <v>12</v>
      </c>
      <c r="M6" s="16" t="s">
        <v>201</v>
      </c>
    </row>
    <row r="7" spans="1:13" x14ac:dyDescent="0.25">
      <c r="A7" s="266" t="s">
        <v>205</v>
      </c>
      <c r="B7" s="266" t="s">
        <v>205</v>
      </c>
      <c r="C7" s="266" t="s">
        <v>25</v>
      </c>
      <c r="D7" s="266" t="s">
        <v>206</v>
      </c>
      <c r="E7" s="266"/>
      <c r="F7" s="266"/>
      <c r="G7" s="288"/>
      <c r="H7" s="266" t="s">
        <v>23</v>
      </c>
      <c r="I7" s="266"/>
      <c r="J7" s="266"/>
      <c r="K7" s="266"/>
      <c r="L7" s="266"/>
      <c r="M7" s="266" t="s">
        <v>205</v>
      </c>
    </row>
    <row r="8" spans="1:13" x14ac:dyDescent="0.25">
      <c r="A8" s="231" t="s">
        <v>272</v>
      </c>
      <c r="B8" s="231" t="s">
        <v>272</v>
      </c>
      <c r="C8" s="229" t="s">
        <v>25</v>
      </c>
      <c r="D8" s="229" t="s">
        <v>271</v>
      </c>
      <c r="E8" s="229" t="s">
        <v>23</v>
      </c>
      <c r="F8" s="229" t="s">
        <v>23</v>
      </c>
      <c r="G8" s="229"/>
      <c r="H8" s="229"/>
      <c r="I8" s="229"/>
      <c r="J8" s="229"/>
      <c r="K8" s="231"/>
      <c r="L8" s="231"/>
      <c r="M8" s="231" t="s">
        <v>273</v>
      </c>
    </row>
    <row r="9" spans="1:13" x14ac:dyDescent="0.25">
      <c r="A9" s="231" t="s">
        <v>233</v>
      </c>
      <c r="B9" s="231" t="s">
        <v>233</v>
      </c>
      <c r="C9" s="229" t="s">
        <v>6</v>
      </c>
      <c r="D9" s="229" t="s">
        <v>234</v>
      </c>
      <c r="E9" s="229" t="s">
        <v>23</v>
      </c>
      <c r="F9" s="229" t="s">
        <v>23</v>
      </c>
      <c r="G9" s="229" t="s">
        <v>24</v>
      </c>
      <c r="H9" s="229"/>
      <c r="I9" s="229" t="s">
        <v>23</v>
      </c>
      <c r="J9" s="229" t="s">
        <v>24</v>
      </c>
      <c r="K9" s="231"/>
      <c r="L9" s="231"/>
      <c r="M9" s="231" t="s">
        <v>233</v>
      </c>
    </row>
    <row r="10" spans="1:13" x14ac:dyDescent="0.25">
      <c r="A10" s="231" t="s">
        <v>245</v>
      </c>
      <c r="B10" s="231" t="s">
        <v>287</v>
      </c>
      <c r="C10" s="229" t="s">
        <v>25</v>
      </c>
      <c r="D10" s="229"/>
      <c r="E10" s="229"/>
      <c r="F10" s="229"/>
      <c r="G10" s="229"/>
      <c r="H10" s="229"/>
      <c r="I10" s="229"/>
      <c r="J10" s="229"/>
      <c r="K10" s="231"/>
      <c r="L10" s="231"/>
      <c r="M10" s="231"/>
    </row>
    <row r="11" spans="1:13" x14ac:dyDescent="0.25">
      <c r="A11" s="229" t="s">
        <v>245</v>
      </c>
      <c r="B11" s="229" t="s">
        <v>288</v>
      </c>
      <c r="C11" s="229" t="s">
        <v>25</v>
      </c>
      <c r="D11" s="229" t="s">
        <v>248</v>
      </c>
      <c r="E11" s="229"/>
      <c r="F11" s="229"/>
      <c r="G11" s="229"/>
      <c r="H11" s="229"/>
      <c r="I11" s="229"/>
      <c r="J11" s="229"/>
      <c r="K11" s="231"/>
      <c r="L11" s="231"/>
      <c r="M11" s="231" t="s">
        <v>289</v>
      </c>
    </row>
    <row r="12" spans="1:13" x14ac:dyDescent="0.25">
      <c r="A12" s="231" t="s">
        <v>245</v>
      </c>
      <c r="B12" s="231" t="s">
        <v>246</v>
      </c>
      <c r="C12" s="229" t="s">
        <v>25</v>
      </c>
      <c r="D12" s="229" t="s">
        <v>248</v>
      </c>
      <c r="E12" s="229" t="s">
        <v>23</v>
      </c>
      <c r="F12" s="229" t="s">
        <v>24</v>
      </c>
      <c r="G12" s="229" t="s">
        <v>23</v>
      </c>
      <c r="H12" s="229" t="s">
        <v>23</v>
      </c>
      <c r="I12" s="229" t="s">
        <v>23</v>
      </c>
      <c r="J12" s="229" t="s">
        <v>24</v>
      </c>
      <c r="K12" s="231"/>
      <c r="L12" s="231"/>
      <c r="M12" s="231" t="s">
        <v>247</v>
      </c>
    </row>
    <row r="13" spans="1:13" x14ac:dyDescent="0.25">
      <c r="A13" s="231" t="s">
        <v>245</v>
      </c>
      <c r="B13" s="231" t="s">
        <v>291</v>
      </c>
      <c r="C13" s="229" t="s">
        <v>25</v>
      </c>
      <c r="D13" s="229" t="s">
        <v>248</v>
      </c>
      <c r="E13" s="229" t="s">
        <v>23</v>
      </c>
      <c r="F13" s="229"/>
      <c r="G13" s="230"/>
      <c r="H13" s="229" t="s">
        <v>23</v>
      </c>
      <c r="I13" s="229"/>
      <c r="J13" s="229"/>
      <c r="K13" s="231"/>
      <c r="L13" s="231"/>
      <c r="M13" s="231" t="s">
        <v>292</v>
      </c>
    </row>
    <row r="14" spans="1:13" x14ac:dyDescent="0.25">
      <c r="A14" s="231" t="s">
        <v>220</v>
      </c>
      <c r="B14" s="231" t="s">
        <v>254</v>
      </c>
      <c r="C14" s="229" t="s">
        <v>25</v>
      </c>
      <c r="D14" s="229" t="s">
        <v>223</v>
      </c>
      <c r="E14" s="229" t="s">
        <v>24</v>
      </c>
      <c r="F14" s="229" t="s">
        <v>23</v>
      </c>
      <c r="G14" s="229"/>
      <c r="H14" s="229"/>
      <c r="I14" s="229"/>
      <c r="J14" s="229"/>
      <c r="K14" s="229"/>
      <c r="L14" s="229"/>
      <c r="M14" s="229" t="s">
        <v>255</v>
      </c>
    </row>
    <row r="15" spans="1:13" x14ac:dyDescent="0.25">
      <c r="A15" s="231" t="s">
        <v>220</v>
      </c>
      <c r="B15" s="231" t="s">
        <v>220</v>
      </c>
      <c r="C15" s="229" t="s">
        <v>25</v>
      </c>
      <c r="D15" s="229" t="s">
        <v>223</v>
      </c>
      <c r="E15" s="229" t="s">
        <v>24</v>
      </c>
      <c r="F15" s="229" t="s">
        <v>23</v>
      </c>
      <c r="G15" s="229" t="s">
        <v>24</v>
      </c>
      <c r="H15" s="229" t="s">
        <v>24</v>
      </c>
      <c r="I15" s="229" t="s">
        <v>24</v>
      </c>
      <c r="J15" s="229" t="s">
        <v>24</v>
      </c>
      <c r="K15" s="231"/>
      <c r="L15" s="231"/>
      <c r="M15" s="231" t="s">
        <v>253</v>
      </c>
    </row>
    <row r="16" spans="1:13" x14ac:dyDescent="0.25">
      <c r="A16" s="231" t="s">
        <v>220</v>
      </c>
      <c r="B16" s="231" t="s">
        <v>249</v>
      </c>
      <c r="C16" s="229" t="s">
        <v>25</v>
      </c>
      <c r="D16" s="229" t="s">
        <v>223</v>
      </c>
      <c r="E16" s="229" t="s">
        <v>24</v>
      </c>
      <c r="F16" s="229" t="s">
        <v>23</v>
      </c>
      <c r="G16" s="229"/>
      <c r="H16" s="229"/>
      <c r="I16" s="229"/>
      <c r="J16" s="229"/>
      <c r="K16" s="231"/>
      <c r="L16" s="231"/>
      <c r="M16" s="231" t="s">
        <v>250</v>
      </c>
    </row>
    <row r="17" spans="1:13" x14ac:dyDescent="0.25">
      <c r="A17" s="229" t="s">
        <v>220</v>
      </c>
      <c r="B17" s="229" t="s">
        <v>251</v>
      </c>
      <c r="C17" s="229" t="s">
        <v>25</v>
      </c>
      <c r="D17" s="229" t="s">
        <v>223</v>
      </c>
      <c r="E17" s="229" t="s">
        <v>23</v>
      </c>
      <c r="F17" s="229" t="s">
        <v>24</v>
      </c>
      <c r="G17" s="229" t="s">
        <v>24</v>
      </c>
      <c r="H17" s="229" t="s">
        <v>24</v>
      </c>
      <c r="I17" s="229" t="s">
        <v>24</v>
      </c>
      <c r="J17" s="229" t="s">
        <v>24</v>
      </c>
      <c r="K17" s="231"/>
      <c r="L17" s="231"/>
      <c r="M17" s="231" t="s">
        <v>252</v>
      </c>
    </row>
    <row r="18" spans="1:13" x14ac:dyDescent="0.25">
      <c r="A18" s="229" t="s">
        <v>220</v>
      </c>
      <c r="B18" s="229" t="s">
        <v>221</v>
      </c>
      <c r="C18" s="229" t="s">
        <v>25</v>
      </c>
      <c r="D18" s="229" t="s">
        <v>223</v>
      </c>
      <c r="E18" s="229" t="s">
        <v>23</v>
      </c>
      <c r="F18" s="229"/>
      <c r="G18" s="229"/>
      <c r="H18" s="229"/>
      <c r="I18" s="229"/>
      <c r="J18" s="229"/>
      <c r="K18" s="231"/>
      <c r="L18" s="231"/>
      <c r="M18" s="231" t="s">
        <v>222</v>
      </c>
    </row>
    <row r="19" spans="1:13" x14ac:dyDescent="0.25">
      <c r="A19" s="229" t="s">
        <v>220</v>
      </c>
      <c r="B19" s="229" t="s">
        <v>224</v>
      </c>
      <c r="C19" s="229" t="s">
        <v>25</v>
      </c>
      <c r="D19" s="229" t="s">
        <v>225</v>
      </c>
      <c r="E19" s="229" t="s">
        <v>24</v>
      </c>
      <c r="F19" s="229" t="s">
        <v>23</v>
      </c>
      <c r="G19" s="229"/>
      <c r="H19" s="229"/>
      <c r="I19" s="229"/>
      <c r="J19" s="229"/>
      <c r="K19" s="231"/>
      <c r="L19" s="231"/>
      <c r="M19" s="231" t="s">
        <v>224</v>
      </c>
    </row>
    <row r="20" spans="1:13" x14ac:dyDescent="0.25">
      <c r="A20" s="231" t="s">
        <v>279</v>
      </c>
      <c r="B20" s="231" t="s">
        <v>279</v>
      </c>
      <c r="C20" s="229" t="s">
        <v>6</v>
      </c>
      <c r="D20" s="229" t="s">
        <v>276</v>
      </c>
      <c r="E20" s="229" t="s">
        <v>23</v>
      </c>
      <c r="F20" s="229"/>
      <c r="G20" s="229"/>
      <c r="H20" s="229"/>
      <c r="I20" s="229"/>
      <c r="J20" s="229"/>
      <c r="K20" s="231"/>
      <c r="L20" s="231"/>
      <c r="M20" s="231" t="s">
        <v>280</v>
      </c>
    </row>
    <row r="21" spans="1:13" x14ac:dyDescent="0.25">
      <c r="A21" s="231" t="s">
        <v>207</v>
      </c>
      <c r="B21" s="229" t="s">
        <v>306</v>
      </c>
      <c r="C21" s="229" t="s">
        <v>25</v>
      </c>
      <c r="D21" s="229"/>
      <c r="E21" s="229" t="s">
        <v>23</v>
      </c>
      <c r="F21" s="229"/>
      <c r="G21" s="229"/>
      <c r="H21" s="229"/>
      <c r="I21" s="229"/>
      <c r="J21" s="229"/>
      <c r="K21" s="229"/>
      <c r="L21" s="229"/>
      <c r="M21" s="229" t="s">
        <v>307</v>
      </c>
    </row>
    <row r="22" spans="1:13" x14ac:dyDescent="0.25">
      <c r="A22" s="231" t="s">
        <v>207</v>
      </c>
      <c r="B22" s="229" t="s">
        <v>304</v>
      </c>
      <c r="C22" s="229" t="s">
        <v>25</v>
      </c>
      <c r="D22" s="229" t="s">
        <v>303</v>
      </c>
      <c r="E22" s="229" t="s">
        <v>23</v>
      </c>
      <c r="F22" s="229"/>
      <c r="G22" s="229"/>
      <c r="H22" s="229"/>
      <c r="I22" s="229"/>
      <c r="J22" s="229"/>
      <c r="K22" s="231"/>
      <c r="L22" s="231"/>
      <c r="M22" s="231" t="s">
        <v>305</v>
      </c>
    </row>
    <row r="23" spans="1:13" x14ac:dyDescent="0.25">
      <c r="A23" s="231" t="s">
        <v>207</v>
      </c>
      <c r="B23" s="229" t="s">
        <v>301</v>
      </c>
      <c r="C23" s="229" t="s">
        <v>25</v>
      </c>
      <c r="D23" s="229" t="s">
        <v>303</v>
      </c>
      <c r="E23" s="229" t="s">
        <v>23</v>
      </c>
      <c r="F23" s="229"/>
      <c r="G23" s="229"/>
      <c r="H23" s="229"/>
      <c r="I23" s="229"/>
      <c r="J23" s="229"/>
      <c r="K23" s="231"/>
      <c r="L23" s="231"/>
      <c r="M23" s="231" t="s">
        <v>302</v>
      </c>
    </row>
    <row r="24" spans="1:13" x14ac:dyDescent="0.25">
      <c r="A24" s="231" t="s">
        <v>207</v>
      </c>
      <c r="B24" s="231" t="s">
        <v>299</v>
      </c>
      <c r="C24" s="229" t="s">
        <v>25</v>
      </c>
      <c r="D24" s="229" t="s">
        <v>300</v>
      </c>
      <c r="E24" s="229" t="s">
        <v>23</v>
      </c>
      <c r="F24" s="229"/>
      <c r="G24" s="230"/>
      <c r="H24" s="229"/>
      <c r="I24" s="229"/>
      <c r="J24" s="229"/>
      <c r="K24" s="231"/>
      <c r="L24" s="231"/>
      <c r="M24" s="231" t="s">
        <v>299</v>
      </c>
    </row>
    <row r="25" spans="1:13" x14ac:dyDescent="0.25">
      <c r="A25" s="231" t="s">
        <v>207</v>
      </c>
      <c r="B25" s="231" t="s">
        <v>297</v>
      </c>
      <c r="C25" s="229" t="s">
        <v>25</v>
      </c>
      <c r="D25" s="229" t="s">
        <v>298</v>
      </c>
      <c r="E25" s="229" t="s">
        <v>24</v>
      </c>
      <c r="F25" s="229" t="s">
        <v>23</v>
      </c>
      <c r="G25" s="229"/>
      <c r="H25" s="229"/>
      <c r="I25" s="229"/>
      <c r="J25" s="229"/>
      <c r="K25" s="231"/>
      <c r="L25" s="231"/>
      <c r="M25" s="231" t="s">
        <v>297</v>
      </c>
    </row>
    <row r="26" spans="1:13" x14ac:dyDescent="0.25">
      <c r="A26" s="231" t="s">
        <v>207</v>
      </c>
      <c r="B26" s="231" t="s">
        <v>269</v>
      </c>
      <c r="C26" s="229" t="s">
        <v>25</v>
      </c>
      <c r="D26" s="229" t="s">
        <v>271</v>
      </c>
      <c r="E26" s="229" t="s">
        <v>24</v>
      </c>
      <c r="F26" s="229" t="s">
        <v>23</v>
      </c>
      <c r="G26" s="229"/>
      <c r="H26" s="229" t="s">
        <v>257</v>
      </c>
      <c r="I26" s="229" t="s">
        <v>23</v>
      </c>
      <c r="J26" s="229"/>
      <c r="K26" s="231"/>
      <c r="L26" s="231"/>
      <c r="M26" s="231" t="s">
        <v>270</v>
      </c>
    </row>
    <row r="27" spans="1:13" x14ac:dyDescent="0.25">
      <c r="A27" s="232" t="s">
        <v>207</v>
      </c>
      <c r="B27" s="231" t="s">
        <v>283</v>
      </c>
      <c r="C27" s="229" t="s">
        <v>25</v>
      </c>
      <c r="D27" s="229" t="s">
        <v>284</v>
      </c>
      <c r="E27" s="229" t="s">
        <v>23</v>
      </c>
      <c r="F27" s="229"/>
      <c r="G27" s="230"/>
      <c r="H27" s="229"/>
      <c r="I27" s="229"/>
      <c r="J27" s="229"/>
      <c r="K27" s="231"/>
      <c r="L27" s="231"/>
      <c r="M27" s="231" t="s">
        <v>283</v>
      </c>
    </row>
    <row r="28" spans="1:13" x14ac:dyDescent="0.25">
      <c r="A28" s="231" t="s">
        <v>207</v>
      </c>
      <c r="B28" s="231" t="s">
        <v>266</v>
      </c>
      <c r="C28" s="229" t="s">
        <v>25</v>
      </c>
      <c r="D28" s="229" t="s">
        <v>268</v>
      </c>
      <c r="E28" s="229" t="s">
        <v>24</v>
      </c>
      <c r="F28" s="229" t="s">
        <v>23</v>
      </c>
      <c r="G28" s="229"/>
      <c r="H28" s="229"/>
      <c r="I28" s="229"/>
      <c r="J28" s="229"/>
      <c r="K28" s="231"/>
      <c r="L28" s="231"/>
      <c r="M28" s="231" t="s">
        <v>267</v>
      </c>
    </row>
    <row r="29" spans="1:13" x14ac:dyDescent="0.25">
      <c r="A29" s="229" t="s">
        <v>207</v>
      </c>
      <c r="B29" s="229" t="s">
        <v>264</v>
      </c>
      <c r="C29" s="229" t="s">
        <v>25</v>
      </c>
      <c r="D29" s="229" t="s">
        <v>265</v>
      </c>
      <c r="E29" s="229" t="s">
        <v>23</v>
      </c>
      <c r="F29" s="229" t="s">
        <v>23</v>
      </c>
      <c r="G29" s="229" t="s">
        <v>24</v>
      </c>
      <c r="H29" s="229" t="s">
        <v>24</v>
      </c>
      <c r="I29" s="229" t="s">
        <v>24</v>
      </c>
      <c r="J29" s="229" t="s">
        <v>24</v>
      </c>
      <c r="K29" s="231"/>
      <c r="L29" s="231"/>
      <c r="M29" s="231" t="s">
        <v>264</v>
      </c>
    </row>
    <row r="30" spans="1:13" x14ac:dyDescent="0.25">
      <c r="A30" s="231" t="s">
        <v>207</v>
      </c>
      <c r="B30" s="231" t="s">
        <v>261</v>
      </c>
      <c r="C30" s="229" t="s">
        <v>25</v>
      </c>
      <c r="D30" s="229" t="s">
        <v>263</v>
      </c>
      <c r="E30" s="229" t="s">
        <v>23</v>
      </c>
      <c r="F30" s="229" t="s">
        <v>23</v>
      </c>
      <c r="G30" s="229"/>
      <c r="H30" s="229"/>
      <c r="I30" s="229"/>
      <c r="J30" s="229"/>
      <c r="K30" s="229"/>
      <c r="L30" s="229"/>
      <c r="M30" s="229" t="s">
        <v>262</v>
      </c>
    </row>
    <row r="31" spans="1:13" x14ac:dyDescent="0.25">
      <c r="A31" s="231" t="s">
        <v>207</v>
      </c>
      <c r="B31" s="231" t="s">
        <v>210</v>
      </c>
      <c r="C31" s="229" t="s">
        <v>25</v>
      </c>
      <c r="D31" s="229" t="s">
        <v>212</v>
      </c>
      <c r="E31" s="229" t="s">
        <v>23</v>
      </c>
      <c r="F31" s="229" t="s">
        <v>23</v>
      </c>
      <c r="G31" s="229" t="s">
        <v>24</v>
      </c>
      <c r="H31" s="229" t="s">
        <v>24</v>
      </c>
      <c r="I31" s="229" t="s">
        <v>24</v>
      </c>
      <c r="J31" s="229" t="s">
        <v>24</v>
      </c>
      <c r="K31" s="229"/>
      <c r="L31" s="229"/>
      <c r="M31" s="229" t="s">
        <v>211</v>
      </c>
    </row>
    <row r="32" spans="1:13" x14ac:dyDescent="0.25">
      <c r="A32" s="231" t="s">
        <v>207</v>
      </c>
      <c r="B32" s="231" t="s">
        <v>235</v>
      </c>
      <c r="C32" s="267" t="s">
        <v>25</v>
      </c>
      <c r="D32" s="229" t="s">
        <v>236</v>
      </c>
      <c r="E32" s="229" t="s">
        <v>24</v>
      </c>
      <c r="F32" s="229" t="s">
        <v>23</v>
      </c>
      <c r="G32" s="229" t="s">
        <v>24</v>
      </c>
      <c r="H32" s="229" t="s">
        <v>24</v>
      </c>
      <c r="I32" s="229" t="s">
        <v>24</v>
      </c>
      <c r="J32" s="229" t="s">
        <v>24</v>
      </c>
      <c r="K32" s="231"/>
      <c r="L32" s="231"/>
      <c r="M32" s="231" t="s">
        <v>235</v>
      </c>
    </row>
    <row r="33" spans="1:13" x14ac:dyDescent="0.25">
      <c r="A33" s="231" t="s">
        <v>207</v>
      </c>
      <c r="B33" s="231" t="s">
        <v>232</v>
      </c>
      <c r="C33" s="229" t="s">
        <v>25</v>
      </c>
      <c r="D33" s="229" t="s">
        <v>219</v>
      </c>
      <c r="E33" s="229" t="s">
        <v>23</v>
      </c>
      <c r="F33" s="229"/>
      <c r="G33" s="230"/>
      <c r="H33" s="229"/>
      <c r="I33" s="229"/>
      <c r="J33" s="229"/>
      <c r="K33" s="231"/>
      <c r="L33" s="231"/>
      <c r="M33" s="231" t="s">
        <v>232</v>
      </c>
    </row>
    <row r="34" spans="1:13" x14ac:dyDescent="0.25">
      <c r="A34" s="231" t="s">
        <v>207</v>
      </c>
      <c r="B34" s="231" t="s">
        <v>231</v>
      </c>
      <c r="C34" s="229" t="s">
        <v>25</v>
      </c>
      <c r="D34" s="229" t="s">
        <v>219</v>
      </c>
      <c r="E34" s="229" t="s">
        <v>23</v>
      </c>
      <c r="F34" s="229"/>
      <c r="G34" s="230"/>
      <c r="H34" s="229"/>
      <c r="I34" s="229"/>
      <c r="J34" s="229"/>
      <c r="K34" s="231"/>
      <c r="L34" s="231"/>
      <c r="M34" s="231" t="s">
        <v>231</v>
      </c>
    </row>
    <row r="35" spans="1:13" x14ac:dyDescent="0.25">
      <c r="A35" s="231" t="s">
        <v>207</v>
      </c>
      <c r="B35" s="231" t="s">
        <v>208</v>
      </c>
      <c r="C35" s="229" t="s">
        <v>25</v>
      </c>
      <c r="D35" s="229" t="s">
        <v>209</v>
      </c>
      <c r="E35" s="229" t="s">
        <v>24</v>
      </c>
      <c r="F35" s="229" t="s">
        <v>23</v>
      </c>
      <c r="G35" s="229"/>
      <c r="H35" s="229"/>
      <c r="I35" s="229"/>
      <c r="J35" s="229"/>
      <c r="K35" s="231"/>
      <c r="L35" s="231"/>
      <c r="M35" s="231" t="s">
        <v>208</v>
      </c>
    </row>
    <row r="36" spans="1:13" x14ac:dyDescent="0.25">
      <c r="A36" s="231" t="s">
        <v>237</v>
      </c>
      <c r="B36" s="231" t="s">
        <v>282</v>
      </c>
      <c r="C36" s="229" t="s">
        <v>6</v>
      </c>
      <c r="D36" s="229" t="s">
        <v>276</v>
      </c>
      <c r="E36" s="229" t="s">
        <v>23</v>
      </c>
      <c r="F36" s="229"/>
      <c r="G36" s="229"/>
      <c r="H36" s="229"/>
      <c r="I36" s="229"/>
      <c r="J36" s="229"/>
      <c r="K36" s="231"/>
      <c r="L36" s="231"/>
      <c r="M36" s="231" t="s">
        <v>282</v>
      </c>
    </row>
    <row r="37" spans="1:13" x14ac:dyDescent="0.25">
      <c r="A37" s="229" t="s">
        <v>237</v>
      </c>
      <c r="B37" s="229" t="s">
        <v>278</v>
      </c>
      <c r="C37" s="229" t="s">
        <v>6</v>
      </c>
      <c r="D37" s="229" t="s">
        <v>276</v>
      </c>
      <c r="E37" s="229" t="s">
        <v>23</v>
      </c>
      <c r="F37" s="229"/>
      <c r="G37" s="229"/>
      <c r="H37" s="229"/>
      <c r="I37" s="229"/>
      <c r="J37" s="229"/>
      <c r="K37" s="229"/>
      <c r="L37" s="229"/>
      <c r="M37" s="229" t="s">
        <v>278</v>
      </c>
    </row>
    <row r="38" spans="1:13" x14ac:dyDescent="0.25">
      <c r="A38" s="231" t="s">
        <v>237</v>
      </c>
      <c r="B38" s="231" t="s">
        <v>277</v>
      </c>
      <c r="C38" s="229" t="s">
        <v>6</v>
      </c>
      <c r="D38" s="229" t="s">
        <v>276</v>
      </c>
      <c r="E38" s="229" t="s">
        <v>23</v>
      </c>
      <c r="F38" s="229"/>
      <c r="G38" s="229"/>
      <c r="H38" s="229"/>
      <c r="I38" s="229"/>
      <c r="J38" s="229"/>
      <c r="K38" s="231"/>
      <c r="L38" s="231"/>
      <c r="M38" s="231" t="s">
        <v>277</v>
      </c>
    </row>
    <row r="39" spans="1:13" x14ac:dyDescent="0.25">
      <c r="A39" s="231" t="s">
        <v>237</v>
      </c>
      <c r="B39" s="229" t="s">
        <v>244</v>
      </c>
      <c r="C39" s="229" t="s">
        <v>6</v>
      </c>
      <c r="D39" s="229" t="s">
        <v>219</v>
      </c>
      <c r="E39" s="229" t="s">
        <v>23</v>
      </c>
      <c r="F39" s="229"/>
      <c r="G39" s="229"/>
      <c r="H39" s="229"/>
      <c r="I39" s="229"/>
      <c r="J39" s="229"/>
      <c r="K39" s="229"/>
      <c r="L39" s="229"/>
      <c r="M39" s="229" t="s">
        <v>244</v>
      </c>
    </row>
    <row r="40" spans="1:13" x14ac:dyDescent="0.25">
      <c r="A40" s="231" t="s">
        <v>237</v>
      </c>
      <c r="B40" s="231" t="s">
        <v>243</v>
      </c>
      <c r="C40" s="229" t="s">
        <v>6</v>
      </c>
      <c r="D40" s="229" t="s">
        <v>219</v>
      </c>
      <c r="E40" s="229" t="s">
        <v>23</v>
      </c>
      <c r="F40" s="229"/>
      <c r="G40" s="229"/>
      <c r="H40" s="229"/>
      <c r="I40" s="229"/>
      <c r="J40" s="229"/>
      <c r="K40" s="231"/>
      <c r="L40" s="231"/>
      <c r="M40" s="231" t="s">
        <v>243</v>
      </c>
    </row>
    <row r="41" spans="1:13" x14ac:dyDescent="0.25">
      <c r="A41" s="231" t="s">
        <v>237</v>
      </c>
      <c r="B41" s="231" t="s">
        <v>242</v>
      </c>
      <c r="C41" s="229" t="s">
        <v>6</v>
      </c>
      <c r="D41" s="229" t="s">
        <v>219</v>
      </c>
      <c r="E41" s="229" t="s">
        <v>23</v>
      </c>
      <c r="F41" s="229"/>
      <c r="G41" s="229"/>
      <c r="H41" s="229"/>
      <c r="I41" s="229"/>
      <c r="J41" s="229"/>
      <c r="K41" s="231"/>
      <c r="L41" s="231"/>
      <c r="M41" s="231" t="s">
        <v>242</v>
      </c>
    </row>
    <row r="42" spans="1:13" x14ac:dyDescent="0.25">
      <c r="A42" s="231" t="s">
        <v>237</v>
      </c>
      <c r="B42" s="231" t="s">
        <v>241</v>
      </c>
      <c r="C42" s="229" t="s">
        <v>6</v>
      </c>
      <c r="D42" s="229" t="s">
        <v>219</v>
      </c>
      <c r="E42" s="229" t="s">
        <v>23</v>
      </c>
      <c r="F42" s="229"/>
      <c r="G42" s="229"/>
      <c r="H42" s="229"/>
      <c r="I42" s="229"/>
      <c r="J42" s="229"/>
      <c r="K42" s="231"/>
      <c r="L42" s="231"/>
      <c r="M42" s="231" t="s">
        <v>241</v>
      </c>
    </row>
    <row r="43" spans="1:13" x14ac:dyDescent="0.25">
      <c r="A43" s="231" t="s">
        <v>237</v>
      </c>
      <c r="B43" s="231" t="s">
        <v>240</v>
      </c>
      <c r="C43" s="229" t="s">
        <v>6</v>
      </c>
      <c r="D43" s="229" t="s">
        <v>219</v>
      </c>
      <c r="E43" s="229" t="s">
        <v>23</v>
      </c>
      <c r="F43" s="229"/>
      <c r="G43" s="229"/>
      <c r="H43" s="229"/>
      <c r="I43" s="229"/>
      <c r="J43" s="229"/>
      <c r="K43" s="231"/>
      <c r="L43" s="231"/>
      <c r="M43" s="231" t="s">
        <v>240</v>
      </c>
    </row>
    <row r="44" spans="1:13" x14ac:dyDescent="0.25">
      <c r="A44" s="231" t="s">
        <v>237</v>
      </c>
      <c r="B44" s="231" t="s">
        <v>239</v>
      </c>
      <c r="C44" s="229" t="s">
        <v>6</v>
      </c>
      <c r="D44" s="229" t="s">
        <v>219</v>
      </c>
      <c r="E44" s="229" t="s">
        <v>23</v>
      </c>
      <c r="F44" s="229"/>
      <c r="G44" s="229"/>
      <c r="H44" s="229"/>
      <c r="I44" s="229"/>
      <c r="J44" s="229"/>
      <c r="K44" s="231"/>
      <c r="L44" s="231"/>
      <c r="M44" s="231" t="s">
        <v>239</v>
      </c>
    </row>
    <row r="45" spans="1:13" x14ac:dyDescent="0.25">
      <c r="A45" s="231" t="s">
        <v>237</v>
      </c>
      <c r="B45" s="231" t="s">
        <v>238</v>
      </c>
      <c r="C45" s="229" t="s">
        <v>6</v>
      </c>
      <c r="D45" s="229" t="s">
        <v>219</v>
      </c>
      <c r="E45" s="229" t="s">
        <v>23</v>
      </c>
      <c r="F45" s="229"/>
      <c r="G45" s="229"/>
      <c r="H45" s="229"/>
      <c r="I45" s="229"/>
      <c r="J45" s="229"/>
      <c r="K45" s="231"/>
      <c r="L45" s="231"/>
      <c r="M45" s="231" t="s">
        <v>238</v>
      </c>
    </row>
    <row r="46" spans="1:13" x14ac:dyDescent="0.25">
      <c r="A46" s="231" t="s">
        <v>293</v>
      </c>
      <c r="B46" s="231" t="s">
        <v>294</v>
      </c>
      <c r="C46" s="229" t="s">
        <v>25</v>
      </c>
      <c r="D46" s="229" t="s">
        <v>296</v>
      </c>
      <c r="E46" s="229" t="s">
        <v>23</v>
      </c>
      <c r="F46" s="229" t="s">
        <v>23</v>
      </c>
      <c r="G46" s="229"/>
      <c r="H46" s="229" t="s">
        <v>24</v>
      </c>
      <c r="I46" s="229"/>
      <c r="J46" s="229"/>
      <c r="K46" s="229"/>
      <c r="L46" s="229"/>
      <c r="M46" s="229" t="s">
        <v>295</v>
      </c>
    </row>
    <row r="47" spans="1:13" x14ac:dyDescent="0.25">
      <c r="A47" s="231" t="s">
        <v>213</v>
      </c>
      <c r="B47" s="231" t="s">
        <v>315</v>
      </c>
      <c r="C47" s="229" t="s">
        <v>7</v>
      </c>
      <c r="D47" s="229" t="s">
        <v>204</v>
      </c>
      <c r="E47" s="229" t="s">
        <v>257</v>
      </c>
      <c r="F47" s="229"/>
      <c r="G47" s="229"/>
      <c r="H47" s="229"/>
      <c r="I47" s="229"/>
      <c r="J47" s="229"/>
      <c r="K47" s="231"/>
      <c r="L47" s="231"/>
      <c r="M47" s="231" t="s">
        <v>315</v>
      </c>
    </row>
    <row r="48" spans="1:13" x14ac:dyDescent="0.25">
      <c r="A48" s="231" t="s">
        <v>213</v>
      </c>
      <c r="B48" s="231" t="s">
        <v>313</v>
      </c>
      <c r="C48" s="229" t="s">
        <v>7</v>
      </c>
      <c r="D48" s="229" t="s">
        <v>314</v>
      </c>
      <c r="E48" s="229" t="s">
        <v>257</v>
      </c>
      <c r="F48" s="229"/>
      <c r="G48" s="229"/>
      <c r="H48" s="229"/>
      <c r="I48" s="229"/>
      <c r="J48" s="229"/>
      <c r="K48" s="231"/>
      <c r="L48" s="231"/>
      <c r="M48" s="231" t="s">
        <v>313</v>
      </c>
    </row>
    <row r="49" spans="1:13" x14ac:dyDescent="0.25">
      <c r="A49" s="231" t="s">
        <v>213</v>
      </c>
      <c r="B49" s="231" t="s">
        <v>290</v>
      </c>
      <c r="C49" s="229" t="s">
        <v>7</v>
      </c>
      <c r="D49" s="229" t="s">
        <v>204</v>
      </c>
      <c r="E49" s="229" t="s">
        <v>23</v>
      </c>
      <c r="F49" s="229"/>
      <c r="G49" s="229"/>
      <c r="H49" s="229"/>
      <c r="I49" s="229"/>
      <c r="J49" s="229"/>
      <c r="K49" s="231"/>
      <c r="L49" s="231"/>
      <c r="M49" s="231" t="s">
        <v>290</v>
      </c>
    </row>
    <row r="50" spans="1:13" x14ac:dyDescent="0.25">
      <c r="A50" s="231" t="s">
        <v>213</v>
      </c>
      <c r="B50" s="231" t="s">
        <v>285</v>
      </c>
      <c r="C50" s="229" t="s">
        <v>7</v>
      </c>
      <c r="D50" s="229" t="s">
        <v>286</v>
      </c>
      <c r="E50" s="229" t="s">
        <v>23</v>
      </c>
      <c r="F50" s="229"/>
      <c r="G50" s="229"/>
      <c r="H50" s="229"/>
      <c r="I50" s="229"/>
      <c r="J50" s="229"/>
      <c r="K50" s="231"/>
      <c r="L50" s="231"/>
      <c r="M50" s="231" t="s">
        <v>285</v>
      </c>
    </row>
    <row r="51" spans="1:13" x14ac:dyDescent="0.25">
      <c r="A51" s="231" t="s">
        <v>213</v>
      </c>
      <c r="B51" s="231" t="s">
        <v>274</v>
      </c>
      <c r="C51" s="229" t="s">
        <v>7</v>
      </c>
      <c r="D51" s="229" t="s">
        <v>204</v>
      </c>
      <c r="E51" s="229" t="s">
        <v>23</v>
      </c>
      <c r="F51" s="229"/>
      <c r="G51" s="229"/>
      <c r="H51" s="229"/>
      <c r="I51" s="229"/>
      <c r="J51" s="229"/>
      <c r="K51" s="231"/>
      <c r="L51" s="231"/>
      <c r="M51" s="231" t="s">
        <v>274</v>
      </c>
    </row>
    <row r="52" spans="1:13" x14ac:dyDescent="0.25">
      <c r="A52" s="231" t="s">
        <v>213</v>
      </c>
      <c r="B52" s="231" t="s">
        <v>230</v>
      </c>
      <c r="C52" s="229" t="s">
        <v>7</v>
      </c>
      <c r="D52" s="229" t="s">
        <v>204</v>
      </c>
      <c r="E52" s="229" t="s">
        <v>23</v>
      </c>
      <c r="F52" s="229"/>
      <c r="G52" s="229"/>
      <c r="H52" s="229"/>
      <c r="I52" s="229"/>
      <c r="J52" s="229"/>
      <c r="K52" s="231"/>
      <c r="L52" s="231"/>
      <c r="M52" s="231" t="s">
        <v>230</v>
      </c>
    </row>
    <row r="53" spans="1:13" x14ac:dyDescent="0.25">
      <c r="A53" s="231" t="s">
        <v>213</v>
      </c>
      <c r="B53" s="231" t="s">
        <v>228</v>
      </c>
      <c r="C53" s="229" t="s">
        <v>7</v>
      </c>
      <c r="D53" s="229" t="s">
        <v>229</v>
      </c>
      <c r="E53" s="229" t="s">
        <v>23</v>
      </c>
      <c r="F53" s="229"/>
      <c r="G53" s="229"/>
      <c r="H53" s="229"/>
      <c r="I53" s="229"/>
      <c r="J53" s="229"/>
      <c r="K53" s="231"/>
      <c r="L53" s="231"/>
      <c r="M53" s="231" t="s">
        <v>228</v>
      </c>
    </row>
    <row r="54" spans="1:13" x14ac:dyDescent="0.25">
      <c r="A54" s="231" t="s">
        <v>213</v>
      </c>
      <c r="B54" s="231" t="s">
        <v>226</v>
      </c>
      <c r="C54" s="229" t="s">
        <v>7</v>
      </c>
      <c r="D54" s="229" t="s">
        <v>227</v>
      </c>
      <c r="E54" s="229" t="s">
        <v>23</v>
      </c>
      <c r="F54" s="229"/>
      <c r="G54" s="229"/>
      <c r="H54" s="229"/>
      <c r="I54" s="229"/>
      <c r="J54" s="229"/>
      <c r="K54" s="231"/>
      <c r="L54" s="231"/>
      <c r="M54" s="231" t="s">
        <v>226</v>
      </c>
    </row>
    <row r="55" spans="1:13" x14ac:dyDescent="0.25">
      <c r="A55" s="231" t="s">
        <v>213</v>
      </c>
      <c r="B55" s="231" t="s">
        <v>216</v>
      </c>
      <c r="C55" s="229" t="s">
        <v>7</v>
      </c>
      <c r="D55" s="229" t="s">
        <v>204</v>
      </c>
      <c r="E55" s="229" t="s">
        <v>23</v>
      </c>
      <c r="F55" s="229"/>
      <c r="G55" s="229"/>
      <c r="H55" s="229"/>
      <c r="I55" s="229"/>
      <c r="J55" s="229"/>
      <c r="K55" s="231"/>
      <c r="L55" s="231"/>
      <c r="M55" s="231" t="s">
        <v>216</v>
      </c>
    </row>
    <row r="56" spans="1:13" x14ac:dyDescent="0.25">
      <c r="A56" s="231" t="s">
        <v>213</v>
      </c>
      <c r="B56" s="231" t="s">
        <v>215</v>
      </c>
      <c r="C56" s="229" t="s">
        <v>7</v>
      </c>
      <c r="D56" s="229" t="s">
        <v>204</v>
      </c>
      <c r="E56" s="229" t="s">
        <v>23</v>
      </c>
      <c r="F56" s="229"/>
      <c r="G56" s="229"/>
      <c r="H56" s="229"/>
      <c r="I56" s="229"/>
      <c r="J56" s="229"/>
      <c r="K56" s="231"/>
      <c r="L56" s="231"/>
      <c r="M56" s="231" t="s">
        <v>215</v>
      </c>
    </row>
    <row r="57" spans="1:13" x14ac:dyDescent="0.25">
      <c r="A57" s="231" t="s">
        <v>213</v>
      </c>
      <c r="B57" s="231" t="s">
        <v>214</v>
      </c>
      <c r="C57" s="229" t="s">
        <v>7</v>
      </c>
      <c r="D57" s="229" t="s">
        <v>204</v>
      </c>
      <c r="E57" s="229" t="s">
        <v>23</v>
      </c>
      <c r="F57" s="229"/>
      <c r="G57" s="229"/>
      <c r="H57" s="229"/>
      <c r="I57" s="229"/>
      <c r="J57" s="229"/>
      <c r="K57" s="231"/>
      <c r="L57" s="231"/>
      <c r="M57" s="231" t="s">
        <v>214</v>
      </c>
    </row>
    <row r="58" spans="1:13" x14ac:dyDescent="0.25">
      <c r="A58" s="232" t="s">
        <v>308</v>
      </c>
      <c r="B58" s="232" t="s">
        <v>308</v>
      </c>
      <c r="C58" s="229" t="s">
        <v>25</v>
      </c>
      <c r="D58" s="229" t="s">
        <v>204</v>
      </c>
      <c r="E58" s="229" t="s">
        <v>23</v>
      </c>
      <c r="F58" s="229" t="s">
        <v>23</v>
      </c>
      <c r="G58" s="229" t="s">
        <v>24</v>
      </c>
      <c r="H58" s="229" t="s">
        <v>24</v>
      </c>
      <c r="I58" s="229" t="s">
        <v>24</v>
      </c>
      <c r="J58" s="229" t="s">
        <v>24</v>
      </c>
      <c r="K58" s="232"/>
      <c r="L58" s="232"/>
      <c r="M58" s="232" t="s">
        <v>309</v>
      </c>
    </row>
    <row r="59" spans="1:13" x14ac:dyDescent="0.25">
      <c r="A59" s="231" t="s">
        <v>202</v>
      </c>
      <c r="B59" s="231" t="s">
        <v>202</v>
      </c>
      <c r="C59" s="229" t="s">
        <v>25</v>
      </c>
      <c r="D59" s="229" t="s">
        <v>204</v>
      </c>
      <c r="E59" s="229" t="s">
        <v>23</v>
      </c>
      <c r="F59" s="229" t="s">
        <v>24</v>
      </c>
      <c r="G59" s="229" t="s">
        <v>24</v>
      </c>
      <c r="H59" s="229" t="s">
        <v>24</v>
      </c>
      <c r="I59" s="229" t="s">
        <v>24</v>
      </c>
      <c r="J59" s="229" t="s">
        <v>24</v>
      </c>
      <c r="K59" s="231"/>
      <c r="L59" s="231"/>
      <c r="M59" s="231" t="s">
        <v>203</v>
      </c>
    </row>
    <row r="60" spans="1:13" x14ac:dyDescent="0.25">
      <c r="A60" s="231" t="s">
        <v>258</v>
      </c>
      <c r="B60" s="231" t="s">
        <v>258</v>
      </c>
      <c r="C60" s="229" t="s">
        <v>27</v>
      </c>
      <c r="D60" s="229" t="s">
        <v>260</v>
      </c>
      <c r="E60" s="229" t="s">
        <v>23</v>
      </c>
      <c r="F60" s="229"/>
      <c r="G60" s="229" t="s">
        <v>24</v>
      </c>
      <c r="H60" s="229" t="s">
        <v>24</v>
      </c>
      <c r="I60" s="229" t="s">
        <v>24</v>
      </c>
      <c r="J60" s="229" t="s">
        <v>24</v>
      </c>
      <c r="K60" s="229"/>
      <c r="L60" s="229"/>
      <c r="M60" s="229" t="s">
        <v>259</v>
      </c>
    </row>
    <row r="61" spans="1:13" x14ac:dyDescent="0.25">
      <c r="A61" s="234" t="s">
        <v>312</v>
      </c>
      <c r="B61" s="232" t="s">
        <v>312</v>
      </c>
      <c r="C61" s="229" t="s">
        <v>25</v>
      </c>
      <c r="D61" s="229" t="s">
        <v>271</v>
      </c>
      <c r="E61" s="229" t="s">
        <v>257</v>
      </c>
      <c r="F61" s="229"/>
      <c r="G61" s="229"/>
      <c r="H61" s="229"/>
      <c r="I61" s="229"/>
      <c r="J61" s="229"/>
      <c r="K61" s="232"/>
      <c r="L61" s="232"/>
      <c r="M61" s="232" t="s">
        <v>311</v>
      </c>
    </row>
    <row r="62" spans="1:13" x14ac:dyDescent="0.25">
      <c r="A62" s="233" t="s">
        <v>310</v>
      </c>
      <c r="B62" s="268" t="s">
        <v>310</v>
      </c>
      <c r="C62" s="229" t="s">
        <v>25</v>
      </c>
      <c r="D62" s="229" t="s">
        <v>203</v>
      </c>
      <c r="E62" s="229" t="s">
        <v>23</v>
      </c>
      <c r="F62" s="229"/>
      <c r="G62" s="229"/>
      <c r="H62" s="229"/>
      <c r="I62" s="229"/>
      <c r="J62" s="229"/>
      <c r="K62" s="232"/>
      <c r="L62" s="232"/>
      <c r="M62" s="232" t="s">
        <v>311</v>
      </c>
    </row>
    <row r="63" spans="1:13" x14ac:dyDescent="0.25">
      <c r="A63" s="231" t="s">
        <v>217</v>
      </c>
      <c r="B63" s="231" t="s">
        <v>281</v>
      </c>
      <c r="C63" s="229" t="s">
        <v>4</v>
      </c>
      <c r="D63" s="229" t="s">
        <v>276</v>
      </c>
      <c r="E63" s="229" t="s">
        <v>23</v>
      </c>
      <c r="F63" s="229"/>
      <c r="G63" s="229"/>
      <c r="H63" s="229"/>
      <c r="I63" s="229"/>
      <c r="J63" s="229"/>
      <c r="K63" s="231"/>
      <c r="L63" s="231"/>
      <c r="M63" s="231" t="s">
        <v>281</v>
      </c>
    </row>
    <row r="64" spans="1:13" x14ac:dyDescent="0.25">
      <c r="A64" s="231" t="s">
        <v>217</v>
      </c>
      <c r="B64" s="231" t="s">
        <v>275</v>
      </c>
      <c r="C64" s="229" t="s">
        <v>4</v>
      </c>
      <c r="D64" s="229" t="s">
        <v>276</v>
      </c>
      <c r="E64" s="229" t="s">
        <v>23</v>
      </c>
      <c r="F64" s="229"/>
      <c r="G64" s="229"/>
      <c r="H64" s="229"/>
      <c r="I64" s="229"/>
      <c r="J64" s="229"/>
      <c r="K64" s="231"/>
      <c r="L64" s="231"/>
      <c r="M64" s="231" t="s">
        <v>275</v>
      </c>
    </row>
    <row r="65" spans="1:13" x14ac:dyDescent="0.25">
      <c r="A65" s="229" t="s">
        <v>217</v>
      </c>
      <c r="B65" s="229" t="s">
        <v>256</v>
      </c>
      <c r="C65" s="229" t="s">
        <v>4</v>
      </c>
      <c r="D65" s="229" t="s">
        <v>219</v>
      </c>
      <c r="E65" s="229" t="s">
        <v>257</v>
      </c>
      <c r="F65" s="229"/>
      <c r="G65" s="229"/>
      <c r="H65" s="229"/>
      <c r="I65" s="229"/>
      <c r="J65" s="229"/>
      <c r="K65" s="229"/>
      <c r="L65" s="229"/>
      <c r="M65" s="229" t="s">
        <v>256</v>
      </c>
    </row>
    <row r="66" spans="1:13" x14ac:dyDescent="0.25">
      <c r="A66" s="229" t="s">
        <v>217</v>
      </c>
      <c r="B66" s="229" t="s">
        <v>218</v>
      </c>
      <c r="C66" s="229" t="s">
        <v>4</v>
      </c>
      <c r="D66" s="229" t="s">
        <v>219</v>
      </c>
      <c r="E66" s="229" t="s">
        <v>23</v>
      </c>
      <c r="F66" s="229"/>
      <c r="G66" s="229"/>
      <c r="H66" s="229"/>
      <c r="I66" s="229"/>
      <c r="J66" s="229"/>
      <c r="K66" s="229"/>
      <c r="L66" s="229"/>
      <c r="M66" s="229" t="s">
        <v>218</v>
      </c>
    </row>
  </sheetData>
  <autoFilter ref="A6:M66" xr:uid="{214F03E8-3006-4F05-A306-526328358AB9}">
    <sortState ref="A7:M66">
      <sortCondition ref="A6:A66"/>
    </sortState>
  </autoFilter>
  <dataValidations count="2">
    <dataValidation type="list" allowBlank="1" showInputMessage="1" showErrorMessage="1" sqref="E7:M27 E30:M66" xr:uid="{D119A9EE-9A26-47C6-B20C-4EEAE3B28ED1}">
      <formula1>"--,Yes,No"</formula1>
    </dataValidation>
    <dataValidation type="list" allowBlank="1" showInputMessage="1" showErrorMessage="1" sqref="C30:C34 C7:C27 C38:C51 C53:C65" xr:uid="{8AFBAA60-C83B-42BA-8CBA-AE334C269EF7}">
      <formula1>#REF!</formula1>
    </dataValidation>
  </dataValidations>
  <pageMargins left="0.7" right="0.7" top="0.75" bottom="0.75" header="0.3" footer="0.3"/>
  <pageSetup scale="58" orientation="landscape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J205"/>
  <sheetViews>
    <sheetView zoomScaleNormal="100" workbookViewId="0">
      <pane ySplit="6" topLeftCell="A61" activePane="bottomLeft" state="frozen"/>
      <selection pane="bottomLeft" activeCell="D62" sqref="D62"/>
    </sheetView>
  </sheetViews>
  <sheetFormatPr defaultColWidth="8.85546875" defaultRowHeight="15" x14ac:dyDescent="0.25"/>
  <cols>
    <col min="1" max="1" width="4" customWidth="1"/>
    <col min="2" max="2" width="29.140625" customWidth="1"/>
    <col min="3" max="3" width="18.28515625" bestFit="1" customWidth="1"/>
    <col min="4" max="4" width="44.42578125" bestFit="1" customWidth="1"/>
    <col min="5" max="5" width="35.7109375" bestFit="1" customWidth="1"/>
    <col min="6" max="6" width="38.28515625" bestFit="1" customWidth="1"/>
    <col min="7" max="7" width="19" bestFit="1" customWidth="1"/>
    <col min="8" max="8" width="18.42578125" bestFit="1" customWidth="1"/>
    <col min="9" max="9" width="15.85546875" bestFit="1" customWidth="1"/>
    <col min="10" max="10" width="7.85546875" bestFit="1" customWidth="1"/>
  </cols>
  <sheetData>
    <row r="5" spans="1:10" ht="15.75" thickBot="1" x14ac:dyDescent="0.3"/>
    <row r="6" spans="1:10" s="14" customFormat="1" ht="30.75" thickBot="1" x14ac:dyDescent="0.3">
      <c r="A6" s="208"/>
      <c r="B6" s="203" t="s">
        <v>45</v>
      </c>
      <c r="C6" s="27" t="s">
        <v>1</v>
      </c>
      <c r="D6" s="27" t="s">
        <v>31</v>
      </c>
      <c r="E6" s="25" t="s">
        <v>32</v>
      </c>
      <c r="F6" s="26" t="s">
        <v>338</v>
      </c>
      <c r="G6" s="26" t="s">
        <v>0</v>
      </c>
      <c r="H6" s="27" t="s">
        <v>2</v>
      </c>
      <c r="I6" s="26" t="s">
        <v>3</v>
      </c>
      <c r="J6" s="28" t="s">
        <v>28</v>
      </c>
    </row>
    <row r="7" spans="1:10" x14ac:dyDescent="0.25">
      <c r="A7" s="139"/>
      <c r="B7" s="204"/>
      <c r="C7" s="130">
        <v>3624097000</v>
      </c>
      <c r="D7" s="235" t="s">
        <v>272</v>
      </c>
      <c r="E7" s="231" t="s">
        <v>272</v>
      </c>
      <c r="F7" s="236" t="s">
        <v>273</v>
      </c>
      <c r="G7" s="12" t="s">
        <v>316</v>
      </c>
      <c r="H7" s="12" t="s">
        <v>317</v>
      </c>
      <c r="I7" s="12" t="s">
        <v>5</v>
      </c>
      <c r="J7" s="31" t="s">
        <v>318</v>
      </c>
    </row>
    <row r="8" spans="1:10" x14ac:dyDescent="0.25">
      <c r="A8" s="139"/>
      <c r="B8" s="204"/>
      <c r="C8" s="130">
        <v>3624097000</v>
      </c>
      <c r="D8" s="235" t="s">
        <v>272</v>
      </c>
      <c r="E8" s="231" t="s">
        <v>272</v>
      </c>
      <c r="F8" s="236" t="s">
        <v>273</v>
      </c>
      <c r="G8" s="12" t="s">
        <v>316</v>
      </c>
      <c r="H8" s="12" t="s">
        <v>317</v>
      </c>
      <c r="I8" s="12" t="s">
        <v>54</v>
      </c>
      <c r="J8" s="31" t="s">
        <v>319</v>
      </c>
    </row>
    <row r="9" spans="1:10" x14ac:dyDescent="0.25">
      <c r="A9" s="139"/>
      <c r="B9" s="204"/>
      <c r="C9" s="269">
        <v>3637043000</v>
      </c>
      <c r="D9" s="235" t="s">
        <v>233</v>
      </c>
      <c r="E9" s="231" t="s">
        <v>233</v>
      </c>
      <c r="F9" s="236" t="s">
        <v>233</v>
      </c>
      <c r="G9" s="12" t="s">
        <v>316</v>
      </c>
      <c r="H9" s="12" t="s">
        <v>317</v>
      </c>
      <c r="I9" s="12" t="s">
        <v>5</v>
      </c>
      <c r="J9" s="31" t="s">
        <v>318</v>
      </c>
    </row>
    <row r="10" spans="1:10" x14ac:dyDescent="0.25">
      <c r="A10" s="139"/>
      <c r="B10" s="204"/>
      <c r="C10" s="269">
        <v>3637043000</v>
      </c>
      <c r="D10" s="235" t="s">
        <v>233</v>
      </c>
      <c r="E10" s="231" t="s">
        <v>233</v>
      </c>
      <c r="F10" s="236" t="s">
        <v>233</v>
      </c>
      <c r="G10" s="12" t="s">
        <v>316</v>
      </c>
      <c r="H10" s="12" t="s">
        <v>317</v>
      </c>
      <c r="I10" s="12" t="s">
        <v>54</v>
      </c>
      <c r="J10" s="31" t="s">
        <v>320</v>
      </c>
    </row>
    <row r="11" spans="1:10" x14ac:dyDescent="0.25">
      <c r="A11" s="139"/>
      <c r="B11" s="204"/>
      <c r="C11" s="271">
        <v>3872136600</v>
      </c>
      <c r="D11" s="272" t="s">
        <v>245</v>
      </c>
      <c r="E11" s="231" t="s">
        <v>291</v>
      </c>
      <c r="F11" s="236" t="s">
        <v>292</v>
      </c>
      <c r="G11" s="12" t="s">
        <v>316</v>
      </c>
      <c r="H11" s="12" t="s">
        <v>317</v>
      </c>
      <c r="I11" s="12" t="s">
        <v>5</v>
      </c>
      <c r="J11" s="31" t="s">
        <v>318</v>
      </c>
    </row>
    <row r="12" spans="1:10" x14ac:dyDescent="0.25">
      <c r="A12" s="139"/>
      <c r="B12" s="204"/>
      <c r="C12" s="130">
        <v>3636024000</v>
      </c>
      <c r="D12" s="235" t="s">
        <v>245</v>
      </c>
      <c r="E12" s="231" t="s">
        <v>246</v>
      </c>
      <c r="F12" s="236" t="s">
        <v>247</v>
      </c>
      <c r="G12" s="12" t="s">
        <v>316</v>
      </c>
      <c r="H12" s="12" t="s">
        <v>317</v>
      </c>
      <c r="I12" s="12" t="s">
        <v>5</v>
      </c>
      <c r="J12" s="31" t="s">
        <v>318</v>
      </c>
    </row>
    <row r="13" spans="1:10" x14ac:dyDescent="0.25">
      <c r="A13" s="139"/>
      <c r="B13" s="204"/>
      <c r="C13" s="130">
        <v>3872136500</v>
      </c>
      <c r="D13" s="270" t="s">
        <v>245</v>
      </c>
      <c r="E13" s="229" t="s">
        <v>288</v>
      </c>
      <c r="F13" s="236" t="s">
        <v>322</v>
      </c>
      <c r="G13" s="12" t="s">
        <v>316</v>
      </c>
      <c r="H13" s="12" t="s">
        <v>317</v>
      </c>
      <c r="I13" s="12" t="s">
        <v>5</v>
      </c>
      <c r="J13" s="31" t="s">
        <v>318</v>
      </c>
    </row>
    <row r="14" spans="1:10" x14ac:dyDescent="0.25">
      <c r="A14" s="139"/>
      <c r="B14" s="204"/>
      <c r="C14" s="269">
        <v>3872142000</v>
      </c>
      <c r="D14" s="235" t="s">
        <v>245</v>
      </c>
      <c r="E14" s="231" t="s">
        <v>287</v>
      </c>
      <c r="F14" s="236"/>
      <c r="G14" s="12" t="s">
        <v>316</v>
      </c>
      <c r="H14" s="12" t="s">
        <v>317</v>
      </c>
      <c r="I14" s="12" t="s">
        <v>5</v>
      </c>
      <c r="J14" s="31" t="s">
        <v>321</v>
      </c>
    </row>
    <row r="15" spans="1:10" x14ac:dyDescent="0.25">
      <c r="A15" s="139"/>
      <c r="B15" s="204"/>
      <c r="C15" s="130">
        <v>3624098400</v>
      </c>
      <c r="D15" s="273" t="s">
        <v>220</v>
      </c>
      <c r="E15" s="229" t="s">
        <v>224</v>
      </c>
      <c r="F15" s="231" t="s">
        <v>224</v>
      </c>
      <c r="G15" s="12" t="s">
        <v>316</v>
      </c>
      <c r="H15" s="12" t="s">
        <v>317</v>
      </c>
      <c r="I15" s="12" t="s">
        <v>54</v>
      </c>
      <c r="J15" s="31" t="s">
        <v>323</v>
      </c>
    </row>
    <row r="16" spans="1:10" x14ac:dyDescent="0.25">
      <c r="A16" s="139"/>
      <c r="B16" s="204"/>
      <c r="C16" s="130">
        <v>3624101003</v>
      </c>
      <c r="D16" s="273" t="s">
        <v>220</v>
      </c>
      <c r="E16" s="229" t="s">
        <v>221</v>
      </c>
      <c r="F16" s="231" t="s">
        <v>222</v>
      </c>
      <c r="G16" s="12" t="s">
        <v>316</v>
      </c>
      <c r="H16" s="12" t="s">
        <v>317</v>
      </c>
      <c r="I16" s="12" t="s">
        <v>5</v>
      </c>
      <c r="J16" s="31" t="s">
        <v>318</v>
      </c>
    </row>
    <row r="17" spans="1:10" x14ac:dyDescent="0.25">
      <c r="A17" s="139"/>
      <c r="B17" s="204"/>
      <c r="C17" s="130">
        <v>3624098500</v>
      </c>
      <c r="D17" s="273" t="s">
        <v>220</v>
      </c>
      <c r="E17" s="229" t="s">
        <v>251</v>
      </c>
      <c r="F17" s="236" t="s">
        <v>252</v>
      </c>
      <c r="G17" s="12" t="s">
        <v>316</v>
      </c>
      <c r="H17" s="12" t="s">
        <v>317</v>
      </c>
      <c r="I17" s="12" t="s">
        <v>5</v>
      </c>
      <c r="J17" s="31" t="s">
        <v>318</v>
      </c>
    </row>
    <row r="18" spans="1:10" x14ac:dyDescent="0.25">
      <c r="A18" s="139"/>
      <c r="B18" s="204"/>
      <c r="C18" s="130">
        <v>3624098100</v>
      </c>
      <c r="D18" s="235" t="s">
        <v>220</v>
      </c>
      <c r="E18" s="231" t="s">
        <v>249</v>
      </c>
      <c r="F18" s="236" t="s">
        <v>250</v>
      </c>
      <c r="G18" s="12" t="s">
        <v>316</v>
      </c>
      <c r="H18" s="12" t="s">
        <v>317</v>
      </c>
      <c r="I18" s="12" t="s">
        <v>54</v>
      </c>
      <c r="J18" s="31" t="s">
        <v>319</v>
      </c>
    </row>
    <row r="19" spans="1:10" x14ac:dyDescent="0.25">
      <c r="A19" s="139"/>
      <c r="B19" s="204"/>
      <c r="C19" s="130">
        <v>3624098300</v>
      </c>
      <c r="D19" s="235" t="s">
        <v>220</v>
      </c>
      <c r="E19" s="231" t="s">
        <v>220</v>
      </c>
      <c r="F19" s="236" t="s">
        <v>324</v>
      </c>
      <c r="G19" s="12" t="s">
        <v>316</v>
      </c>
      <c r="H19" s="12" t="s">
        <v>317</v>
      </c>
      <c r="I19" s="12" t="s">
        <v>54</v>
      </c>
      <c r="J19" s="31" t="s">
        <v>323</v>
      </c>
    </row>
    <row r="20" spans="1:10" x14ac:dyDescent="0.25">
      <c r="A20" s="139"/>
      <c r="B20" s="204"/>
      <c r="C20" s="130">
        <v>3624097900</v>
      </c>
      <c r="D20" s="235" t="s">
        <v>220</v>
      </c>
      <c r="E20" s="231" t="s">
        <v>254</v>
      </c>
      <c r="F20" s="236" t="s">
        <v>254</v>
      </c>
      <c r="G20" s="12" t="s">
        <v>316</v>
      </c>
      <c r="H20" s="12" t="s">
        <v>317</v>
      </c>
      <c r="I20" s="12" t="s">
        <v>54</v>
      </c>
      <c r="J20" s="31" t="s">
        <v>319</v>
      </c>
    </row>
    <row r="21" spans="1:10" x14ac:dyDescent="0.25">
      <c r="A21" s="139"/>
      <c r="B21" s="204"/>
      <c r="C21" s="130">
        <v>3624068000</v>
      </c>
      <c r="D21" s="235" t="s">
        <v>279</v>
      </c>
      <c r="E21" s="231" t="s">
        <v>279</v>
      </c>
      <c r="F21" s="236" t="s">
        <v>280</v>
      </c>
      <c r="G21" s="12" t="s">
        <v>316</v>
      </c>
      <c r="H21" s="12" t="s">
        <v>317</v>
      </c>
      <c r="I21" s="12" t="s">
        <v>5</v>
      </c>
      <c r="J21" s="31" t="s">
        <v>318</v>
      </c>
    </row>
    <row r="22" spans="1:10" x14ac:dyDescent="0.25">
      <c r="A22" s="139"/>
      <c r="B22" s="204"/>
      <c r="C22" s="130">
        <v>3858025001</v>
      </c>
      <c r="D22" s="235" t="s">
        <v>207</v>
      </c>
      <c r="E22" s="231" t="s">
        <v>208</v>
      </c>
      <c r="F22" s="236" t="s">
        <v>208</v>
      </c>
      <c r="G22" s="12" t="s">
        <v>316</v>
      </c>
      <c r="H22" s="12" t="s">
        <v>317</v>
      </c>
      <c r="I22" s="12" t="s">
        <v>5</v>
      </c>
      <c r="J22" s="31" t="s">
        <v>318</v>
      </c>
    </row>
    <row r="23" spans="1:10" x14ac:dyDescent="0.25">
      <c r="A23" s="139"/>
      <c r="B23" s="204"/>
      <c r="C23" s="130">
        <v>3858025001</v>
      </c>
      <c r="D23" s="235" t="s">
        <v>207</v>
      </c>
      <c r="E23" s="231" t="s">
        <v>208</v>
      </c>
      <c r="F23" s="236" t="s">
        <v>208</v>
      </c>
      <c r="G23" s="12" t="s">
        <v>316</v>
      </c>
      <c r="H23" s="12" t="s">
        <v>317</v>
      </c>
      <c r="I23" s="12" t="s">
        <v>54</v>
      </c>
      <c r="J23" s="31" t="s">
        <v>323</v>
      </c>
    </row>
    <row r="24" spans="1:10" x14ac:dyDescent="0.25">
      <c r="A24" s="139"/>
      <c r="B24" s="204"/>
      <c r="C24" s="130">
        <v>3937064000</v>
      </c>
      <c r="D24" s="235" t="s">
        <v>207</v>
      </c>
      <c r="E24" s="231" t="s">
        <v>231</v>
      </c>
      <c r="F24" s="236" t="s">
        <v>231</v>
      </c>
      <c r="G24" s="12" t="s">
        <v>316</v>
      </c>
      <c r="H24" s="12" t="s">
        <v>317</v>
      </c>
      <c r="I24" s="12" t="s">
        <v>5</v>
      </c>
      <c r="J24" s="31" t="s">
        <v>318</v>
      </c>
    </row>
    <row r="25" spans="1:10" x14ac:dyDescent="0.25">
      <c r="A25" s="139"/>
      <c r="B25" s="204"/>
      <c r="C25" s="130">
        <v>3637043100</v>
      </c>
      <c r="D25" s="235" t="s">
        <v>207</v>
      </c>
      <c r="E25" s="231" t="s">
        <v>232</v>
      </c>
      <c r="F25" s="236" t="s">
        <v>232</v>
      </c>
      <c r="G25" s="12" t="s">
        <v>316</v>
      </c>
      <c r="H25" s="12" t="s">
        <v>317</v>
      </c>
      <c r="I25" s="12" t="s">
        <v>5</v>
      </c>
      <c r="J25" s="31" t="s">
        <v>318</v>
      </c>
    </row>
    <row r="26" spans="1:10" x14ac:dyDescent="0.25">
      <c r="A26" s="139"/>
      <c r="B26" s="204"/>
      <c r="C26" s="130">
        <v>3859203000</v>
      </c>
      <c r="D26" s="235" t="s">
        <v>207</v>
      </c>
      <c r="E26" s="231" t="s">
        <v>235</v>
      </c>
      <c r="F26" s="236" t="s">
        <v>235</v>
      </c>
      <c r="G26" s="12" t="s">
        <v>316</v>
      </c>
      <c r="H26" s="12" t="s">
        <v>317</v>
      </c>
      <c r="I26" s="12" t="s">
        <v>5</v>
      </c>
      <c r="J26" s="31" t="s">
        <v>318</v>
      </c>
    </row>
    <row r="27" spans="1:10" x14ac:dyDescent="0.25">
      <c r="A27" s="139"/>
      <c r="B27" s="204"/>
      <c r="C27" s="130">
        <v>3859203000</v>
      </c>
      <c r="D27" s="235" t="s">
        <v>207</v>
      </c>
      <c r="E27" s="231" t="s">
        <v>235</v>
      </c>
      <c r="F27" s="236" t="s">
        <v>235</v>
      </c>
      <c r="G27" s="12" t="s">
        <v>316</v>
      </c>
      <c r="H27" s="12" t="s">
        <v>317</v>
      </c>
      <c r="I27" s="12" t="s">
        <v>54</v>
      </c>
      <c r="J27" s="31" t="s">
        <v>320</v>
      </c>
    </row>
    <row r="28" spans="1:10" x14ac:dyDescent="0.25">
      <c r="A28" s="139"/>
      <c r="B28" s="204"/>
      <c r="C28" s="130">
        <v>3624093500</v>
      </c>
      <c r="D28" s="235" t="s">
        <v>207</v>
      </c>
      <c r="E28" s="231" t="s">
        <v>210</v>
      </c>
      <c r="F28" s="236" t="s">
        <v>325</v>
      </c>
      <c r="G28" s="12" t="s">
        <v>316</v>
      </c>
      <c r="H28" s="12" t="s">
        <v>317</v>
      </c>
      <c r="I28" s="12" t="s">
        <v>54</v>
      </c>
      <c r="J28" s="31" t="s">
        <v>323</v>
      </c>
    </row>
    <row r="29" spans="1:10" x14ac:dyDescent="0.25">
      <c r="A29" s="139"/>
      <c r="B29" s="204"/>
      <c r="C29" s="130">
        <v>3624093500</v>
      </c>
      <c r="D29" s="235" t="s">
        <v>207</v>
      </c>
      <c r="E29" s="231" t="s">
        <v>210</v>
      </c>
      <c r="F29" s="236" t="s">
        <v>325</v>
      </c>
      <c r="G29" s="12" t="s">
        <v>316</v>
      </c>
      <c r="H29" s="12" t="s">
        <v>317</v>
      </c>
      <c r="I29" s="12" t="s">
        <v>5</v>
      </c>
      <c r="J29" s="31" t="s">
        <v>318</v>
      </c>
    </row>
    <row r="30" spans="1:10" x14ac:dyDescent="0.25">
      <c r="A30" s="139"/>
      <c r="B30" s="204"/>
      <c r="C30" s="130">
        <v>3624095000</v>
      </c>
      <c r="D30" s="235" t="s">
        <v>207</v>
      </c>
      <c r="E30" s="231" t="s">
        <v>261</v>
      </c>
      <c r="F30" s="236" t="s">
        <v>326</v>
      </c>
      <c r="G30" s="12" t="s">
        <v>316</v>
      </c>
      <c r="H30" s="12" t="s">
        <v>317</v>
      </c>
      <c r="I30" s="12" t="s">
        <v>5</v>
      </c>
      <c r="J30" s="31" t="s">
        <v>318</v>
      </c>
    </row>
    <row r="31" spans="1:10" x14ac:dyDescent="0.25">
      <c r="A31" s="139"/>
      <c r="B31" s="204"/>
      <c r="C31" s="130">
        <v>3624095000</v>
      </c>
      <c r="D31" s="235" t="s">
        <v>207</v>
      </c>
      <c r="E31" s="231" t="s">
        <v>261</v>
      </c>
      <c r="F31" s="236" t="s">
        <v>326</v>
      </c>
      <c r="G31" s="12" t="s">
        <v>316</v>
      </c>
      <c r="H31" s="12" t="s">
        <v>317</v>
      </c>
      <c r="I31" s="12" t="s">
        <v>54</v>
      </c>
      <c r="J31" s="31" t="s">
        <v>319</v>
      </c>
    </row>
    <row r="32" spans="1:10" x14ac:dyDescent="0.25">
      <c r="A32" s="139"/>
      <c r="B32" s="204"/>
      <c r="C32" s="130">
        <v>3624093000</v>
      </c>
      <c r="D32" s="273" t="s">
        <v>207</v>
      </c>
      <c r="E32" s="229" t="s">
        <v>264</v>
      </c>
      <c r="F32" s="236" t="s">
        <v>264</v>
      </c>
      <c r="G32" s="12" t="s">
        <v>316</v>
      </c>
      <c r="H32" s="12" t="s">
        <v>317</v>
      </c>
      <c r="I32" s="12" t="s">
        <v>5</v>
      </c>
      <c r="J32" s="31" t="s">
        <v>318</v>
      </c>
    </row>
    <row r="33" spans="1:10" x14ac:dyDescent="0.25">
      <c r="A33" s="139"/>
      <c r="B33" s="204"/>
      <c r="C33" s="130">
        <v>3624093000</v>
      </c>
      <c r="D33" s="273" t="s">
        <v>207</v>
      </c>
      <c r="E33" s="229" t="s">
        <v>264</v>
      </c>
      <c r="F33" s="236" t="s">
        <v>264</v>
      </c>
      <c r="G33" s="12" t="s">
        <v>316</v>
      </c>
      <c r="H33" s="12" t="s">
        <v>317</v>
      </c>
      <c r="I33" s="12" t="s">
        <v>54</v>
      </c>
      <c r="J33" s="31" t="s">
        <v>323</v>
      </c>
    </row>
    <row r="34" spans="1:10" x14ac:dyDescent="0.25">
      <c r="A34" s="139"/>
      <c r="B34" s="204"/>
      <c r="C34" s="130">
        <v>3858024002</v>
      </c>
      <c r="D34" s="235" t="s">
        <v>207</v>
      </c>
      <c r="E34" s="231" t="s">
        <v>266</v>
      </c>
      <c r="F34" s="236" t="s">
        <v>267</v>
      </c>
      <c r="G34" s="12" t="s">
        <v>316</v>
      </c>
      <c r="H34" s="12" t="s">
        <v>317</v>
      </c>
      <c r="I34" s="12" t="s">
        <v>54</v>
      </c>
      <c r="J34" s="31" t="s">
        <v>319</v>
      </c>
    </row>
    <row r="35" spans="1:10" x14ac:dyDescent="0.25">
      <c r="A35" s="139"/>
      <c r="B35" s="204"/>
      <c r="C35" s="130">
        <v>3919246000</v>
      </c>
      <c r="D35" s="272" t="s">
        <v>207</v>
      </c>
      <c r="E35" s="231" t="s">
        <v>283</v>
      </c>
      <c r="F35" s="236" t="s">
        <v>283</v>
      </c>
      <c r="G35" s="12" t="s">
        <v>316</v>
      </c>
      <c r="H35" s="12" t="s">
        <v>317</v>
      </c>
      <c r="I35" s="12" t="s">
        <v>5</v>
      </c>
      <c r="J35" s="31" t="s">
        <v>318</v>
      </c>
    </row>
    <row r="36" spans="1:10" x14ac:dyDescent="0.25">
      <c r="A36" s="139"/>
      <c r="B36" s="204"/>
      <c r="C36" s="130">
        <v>3624097500</v>
      </c>
      <c r="D36" s="235" t="s">
        <v>207</v>
      </c>
      <c r="E36" s="231" t="s">
        <v>269</v>
      </c>
      <c r="F36" s="236" t="s">
        <v>270</v>
      </c>
      <c r="G36" s="12" t="s">
        <v>316</v>
      </c>
      <c r="H36" s="12" t="s">
        <v>317</v>
      </c>
      <c r="I36" s="12" t="s">
        <v>54</v>
      </c>
      <c r="J36" s="31" t="s">
        <v>319</v>
      </c>
    </row>
    <row r="37" spans="1:10" x14ac:dyDescent="0.25">
      <c r="A37" s="139"/>
      <c r="B37" s="204"/>
      <c r="C37" s="271">
        <v>3858077001</v>
      </c>
      <c r="D37" s="272" t="s">
        <v>207</v>
      </c>
      <c r="E37" s="231" t="s">
        <v>297</v>
      </c>
      <c r="F37" s="236" t="s">
        <v>327</v>
      </c>
      <c r="G37" s="12" t="s">
        <v>316</v>
      </c>
      <c r="H37" s="12" t="s">
        <v>317</v>
      </c>
      <c r="I37" s="12" t="s">
        <v>54</v>
      </c>
      <c r="J37" s="31" t="s">
        <v>319</v>
      </c>
    </row>
    <row r="38" spans="1:10" x14ac:dyDescent="0.25">
      <c r="A38" s="139"/>
      <c r="B38" s="204"/>
      <c r="C38" s="130">
        <v>3853015000</v>
      </c>
      <c r="D38" s="272" t="s">
        <v>207</v>
      </c>
      <c r="E38" s="231" t="s">
        <v>299</v>
      </c>
      <c r="F38" s="236" t="s">
        <v>299</v>
      </c>
      <c r="G38" s="12" t="s">
        <v>316</v>
      </c>
      <c r="H38" s="12" t="s">
        <v>317</v>
      </c>
      <c r="I38" s="12" t="s">
        <v>5</v>
      </c>
      <c r="J38" s="31" t="s">
        <v>318</v>
      </c>
    </row>
    <row r="39" spans="1:10" x14ac:dyDescent="0.25">
      <c r="A39" s="139"/>
      <c r="B39" s="204"/>
      <c r="C39" s="130">
        <v>3624100000</v>
      </c>
      <c r="D39" s="272" t="s">
        <v>207</v>
      </c>
      <c r="E39" s="229" t="s">
        <v>301</v>
      </c>
      <c r="F39" s="236" t="s">
        <v>302</v>
      </c>
      <c r="G39" s="12" t="s">
        <v>316</v>
      </c>
      <c r="H39" s="12" t="s">
        <v>317</v>
      </c>
      <c r="I39" s="12" t="s">
        <v>5</v>
      </c>
      <c r="J39" s="31" t="s">
        <v>318</v>
      </c>
    </row>
    <row r="40" spans="1:10" x14ac:dyDescent="0.25">
      <c r="A40" s="139"/>
      <c r="B40" s="204"/>
      <c r="C40" s="130">
        <v>3624100500</v>
      </c>
      <c r="D40" s="272" t="s">
        <v>207</v>
      </c>
      <c r="E40" s="229" t="s">
        <v>304</v>
      </c>
      <c r="F40" s="236" t="s">
        <v>305</v>
      </c>
      <c r="G40" s="12" t="s">
        <v>316</v>
      </c>
      <c r="H40" s="12" t="s">
        <v>317</v>
      </c>
      <c r="I40" s="12" t="s">
        <v>5</v>
      </c>
      <c r="J40" s="31" t="s">
        <v>318</v>
      </c>
    </row>
    <row r="41" spans="1:10" x14ac:dyDescent="0.25">
      <c r="A41" s="139"/>
      <c r="B41" s="204"/>
      <c r="C41" s="130">
        <v>3624094000</v>
      </c>
      <c r="D41" s="272" t="s">
        <v>207</v>
      </c>
      <c r="E41" s="229" t="s">
        <v>306</v>
      </c>
      <c r="F41" s="236" t="s">
        <v>328</v>
      </c>
      <c r="G41" s="12" t="s">
        <v>316</v>
      </c>
      <c r="H41" s="12" t="s">
        <v>317</v>
      </c>
      <c r="I41" s="12" t="s">
        <v>5</v>
      </c>
      <c r="J41" s="31" t="s">
        <v>318</v>
      </c>
    </row>
    <row r="42" spans="1:10" x14ac:dyDescent="0.25">
      <c r="A42" s="139"/>
      <c r="B42" s="204"/>
      <c r="C42" s="130">
        <v>3941111000</v>
      </c>
      <c r="D42" s="235" t="s">
        <v>237</v>
      </c>
      <c r="E42" s="231" t="s">
        <v>238</v>
      </c>
      <c r="F42" s="236" t="s">
        <v>238</v>
      </c>
      <c r="G42" s="12" t="s">
        <v>316</v>
      </c>
      <c r="H42" s="12" t="s">
        <v>317</v>
      </c>
      <c r="I42" s="12" t="s">
        <v>5</v>
      </c>
      <c r="J42" s="31" t="s">
        <v>318</v>
      </c>
    </row>
    <row r="43" spans="1:10" x14ac:dyDescent="0.25">
      <c r="A43" s="139"/>
      <c r="B43" s="204"/>
      <c r="C43" s="130">
        <v>3959213001</v>
      </c>
      <c r="D43" s="235" t="s">
        <v>237</v>
      </c>
      <c r="E43" s="231" t="s">
        <v>239</v>
      </c>
      <c r="F43" s="236" t="s">
        <v>239</v>
      </c>
      <c r="G43" s="12" t="s">
        <v>316</v>
      </c>
      <c r="H43" s="12" t="s">
        <v>317</v>
      </c>
      <c r="I43" s="12" t="s">
        <v>5</v>
      </c>
      <c r="J43" s="31" t="s">
        <v>318</v>
      </c>
    </row>
    <row r="44" spans="1:10" x14ac:dyDescent="0.25">
      <c r="A44" s="139"/>
      <c r="B44" s="204"/>
      <c r="C44" s="130">
        <v>3637084000</v>
      </c>
      <c r="D44" s="235" t="s">
        <v>237</v>
      </c>
      <c r="E44" s="231" t="s">
        <v>240</v>
      </c>
      <c r="F44" s="236" t="s">
        <v>240</v>
      </c>
      <c r="G44" s="12" t="s">
        <v>316</v>
      </c>
      <c r="H44" s="12" t="s">
        <v>317</v>
      </c>
      <c r="I44" s="12" t="s">
        <v>5</v>
      </c>
      <c r="J44" s="31" t="s">
        <v>318</v>
      </c>
    </row>
    <row r="45" spans="1:10" x14ac:dyDescent="0.25">
      <c r="A45" s="139"/>
      <c r="B45" s="204"/>
      <c r="C45" s="130">
        <v>3637047000</v>
      </c>
      <c r="D45" s="235" t="s">
        <v>237</v>
      </c>
      <c r="E45" s="231" t="s">
        <v>241</v>
      </c>
      <c r="F45" s="236" t="s">
        <v>241</v>
      </c>
      <c r="G45" s="12" t="s">
        <v>316</v>
      </c>
      <c r="H45" s="12" t="s">
        <v>317</v>
      </c>
      <c r="I45" s="12" t="s">
        <v>5</v>
      </c>
      <c r="J45" s="31" t="s">
        <v>318</v>
      </c>
    </row>
    <row r="46" spans="1:10" x14ac:dyDescent="0.25">
      <c r="A46" s="139"/>
      <c r="B46" s="204"/>
      <c r="C46" s="130">
        <v>3857403000</v>
      </c>
      <c r="D46" s="235" t="s">
        <v>237</v>
      </c>
      <c r="E46" s="231" t="s">
        <v>242</v>
      </c>
      <c r="F46" s="236" t="s">
        <v>242</v>
      </c>
      <c r="G46" s="12" t="s">
        <v>316</v>
      </c>
      <c r="H46" s="12" t="s">
        <v>317</v>
      </c>
      <c r="I46" s="12" t="s">
        <v>5</v>
      </c>
      <c r="J46" s="31" t="s">
        <v>318</v>
      </c>
    </row>
    <row r="47" spans="1:10" x14ac:dyDescent="0.25">
      <c r="A47" s="139"/>
      <c r="B47" s="204"/>
      <c r="C47" s="130">
        <v>3637052000</v>
      </c>
      <c r="D47" s="235" t="s">
        <v>237</v>
      </c>
      <c r="E47" s="231" t="s">
        <v>243</v>
      </c>
      <c r="F47" s="236" t="s">
        <v>243</v>
      </c>
      <c r="G47" s="12" t="s">
        <v>316</v>
      </c>
      <c r="H47" s="12" t="s">
        <v>317</v>
      </c>
      <c r="I47" s="12" t="s">
        <v>5</v>
      </c>
      <c r="J47" s="31" t="s">
        <v>318</v>
      </c>
    </row>
    <row r="48" spans="1:10" x14ac:dyDescent="0.25">
      <c r="A48" s="139"/>
      <c r="B48" s="204"/>
      <c r="C48" s="71">
        <v>3874802501</v>
      </c>
      <c r="D48" s="235" t="s">
        <v>237</v>
      </c>
      <c r="E48" s="229" t="s">
        <v>244</v>
      </c>
      <c r="F48" s="12" t="s">
        <v>244</v>
      </c>
      <c r="G48" s="12" t="s">
        <v>316</v>
      </c>
      <c r="H48" s="12" t="s">
        <v>317</v>
      </c>
      <c r="I48" s="12" t="s">
        <v>5</v>
      </c>
      <c r="J48" s="31" t="s">
        <v>318</v>
      </c>
    </row>
    <row r="49" spans="1:10" x14ac:dyDescent="0.25">
      <c r="A49" s="139"/>
      <c r="B49" s="204"/>
      <c r="C49" s="130">
        <v>3853035000</v>
      </c>
      <c r="D49" s="235" t="s">
        <v>237</v>
      </c>
      <c r="E49" s="231" t="s">
        <v>277</v>
      </c>
      <c r="F49" s="236" t="s">
        <v>277</v>
      </c>
      <c r="G49" s="12" t="s">
        <v>316</v>
      </c>
      <c r="H49" s="12" t="s">
        <v>317</v>
      </c>
      <c r="I49" s="12" t="s">
        <v>5</v>
      </c>
      <c r="J49" s="31" t="s">
        <v>318</v>
      </c>
    </row>
    <row r="50" spans="1:10" x14ac:dyDescent="0.25">
      <c r="A50" s="139"/>
      <c r="B50" s="204"/>
      <c r="C50" s="71">
        <v>3624072100</v>
      </c>
      <c r="D50" s="273" t="s">
        <v>237</v>
      </c>
      <c r="E50" s="229" t="s">
        <v>278</v>
      </c>
      <c r="F50" s="12" t="s">
        <v>278</v>
      </c>
      <c r="G50" s="12" t="s">
        <v>316</v>
      </c>
      <c r="H50" s="12" t="s">
        <v>317</v>
      </c>
      <c r="I50" s="12" t="s">
        <v>5</v>
      </c>
      <c r="J50" s="31" t="s">
        <v>318</v>
      </c>
    </row>
    <row r="51" spans="1:10" x14ac:dyDescent="0.25">
      <c r="A51" s="139"/>
      <c r="B51" s="204"/>
      <c r="C51" s="130">
        <v>3624099500</v>
      </c>
      <c r="D51" s="235" t="s">
        <v>237</v>
      </c>
      <c r="E51" s="231" t="s">
        <v>282</v>
      </c>
      <c r="F51" s="236" t="s">
        <v>282</v>
      </c>
      <c r="G51" s="12" t="s">
        <v>316</v>
      </c>
      <c r="H51" s="12" t="s">
        <v>317</v>
      </c>
      <c r="I51" s="12" t="s">
        <v>5</v>
      </c>
      <c r="J51" s="31" t="s">
        <v>318</v>
      </c>
    </row>
    <row r="52" spans="1:10" x14ac:dyDescent="0.25">
      <c r="A52" s="139"/>
      <c r="B52" s="204"/>
      <c r="C52" s="130">
        <v>3624092500</v>
      </c>
      <c r="D52" s="272" t="s">
        <v>293</v>
      </c>
      <c r="E52" s="231" t="s">
        <v>294</v>
      </c>
      <c r="F52" s="236" t="s">
        <v>329</v>
      </c>
      <c r="G52" s="12" t="s">
        <v>316</v>
      </c>
      <c r="H52" s="12" t="s">
        <v>317</v>
      </c>
      <c r="I52" s="12" t="s">
        <v>5</v>
      </c>
      <c r="J52" s="31" t="s">
        <v>318</v>
      </c>
    </row>
    <row r="53" spans="1:10" x14ac:dyDescent="0.25">
      <c r="A53" s="139"/>
      <c r="B53" s="204"/>
      <c r="C53" s="130">
        <v>3624092500</v>
      </c>
      <c r="D53" s="272" t="s">
        <v>293</v>
      </c>
      <c r="E53" s="231" t="s">
        <v>294</v>
      </c>
      <c r="F53" s="236" t="s">
        <v>329</v>
      </c>
      <c r="G53" s="12" t="s">
        <v>316</v>
      </c>
      <c r="H53" s="12" t="s">
        <v>317</v>
      </c>
      <c r="I53" s="12" t="s">
        <v>54</v>
      </c>
      <c r="J53" s="31" t="s">
        <v>323</v>
      </c>
    </row>
    <row r="54" spans="1:10" x14ac:dyDescent="0.25">
      <c r="A54" s="139"/>
      <c r="B54" s="204"/>
      <c r="C54" s="130">
        <v>3411347000</v>
      </c>
      <c r="D54" s="235" t="s">
        <v>213</v>
      </c>
      <c r="E54" s="231" t="s">
        <v>214</v>
      </c>
      <c r="F54" s="236" t="s">
        <v>214</v>
      </c>
      <c r="G54" s="12" t="s">
        <v>316</v>
      </c>
      <c r="H54" s="12" t="s">
        <v>317</v>
      </c>
      <c r="I54" s="12" t="s">
        <v>5</v>
      </c>
      <c r="J54" s="31" t="s">
        <v>318</v>
      </c>
    </row>
    <row r="55" spans="1:10" x14ac:dyDescent="0.25">
      <c r="A55" s="139"/>
      <c r="B55" s="204"/>
      <c r="C55" s="130">
        <v>3411349000</v>
      </c>
      <c r="D55" s="235" t="s">
        <v>213</v>
      </c>
      <c r="E55" s="231" t="s">
        <v>215</v>
      </c>
      <c r="F55" s="236" t="s">
        <v>215</v>
      </c>
      <c r="G55" s="12" t="s">
        <v>316</v>
      </c>
      <c r="H55" s="12" t="s">
        <v>317</v>
      </c>
      <c r="I55" s="12" t="s">
        <v>5</v>
      </c>
      <c r="J55" s="31" t="s">
        <v>318</v>
      </c>
    </row>
    <row r="56" spans="1:10" x14ac:dyDescent="0.25">
      <c r="A56" s="139"/>
      <c r="B56" s="204"/>
      <c r="C56" s="130">
        <v>3411348000</v>
      </c>
      <c r="D56" s="235" t="s">
        <v>213</v>
      </c>
      <c r="E56" s="231" t="s">
        <v>216</v>
      </c>
      <c r="F56" s="236" t="s">
        <v>216</v>
      </c>
      <c r="G56" s="12" t="s">
        <v>316</v>
      </c>
      <c r="H56" s="12" t="s">
        <v>317</v>
      </c>
      <c r="I56" s="12" t="s">
        <v>5</v>
      </c>
      <c r="J56" s="31" t="s">
        <v>318</v>
      </c>
    </row>
    <row r="57" spans="1:10" x14ac:dyDescent="0.25">
      <c r="A57" s="139"/>
      <c r="B57" s="204"/>
      <c r="C57" s="130">
        <v>3411346000</v>
      </c>
      <c r="D57" s="235" t="s">
        <v>213</v>
      </c>
      <c r="E57" s="231" t="s">
        <v>226</v>
      </c>
      <c r="F57" s="236" t="s">
        <v>226</v>
      </c>
      <c r="G57" s="12" t="s">
        <v>316</v>
      </c>
      <c r="H57" s="12" t="s">
        <v>317</v>
      </c>
      <c r="I57" s="12" t="s">
        <v>5</v>
      </c>
      <c r="J57" s="31" t="s">
        <v>318</v>
      </c>
    </row>
    <row r="58" spans="1:10" x14ac:dyDescent="0.25">
      <c r="A58" s="139"/>
      <c r="B58" s="204"/>
      <c r="C58" s="130">
        <v>3411344000</v>
      </c>
      <c r="D58" s="235" t="s">
        <v>213</v>
      </c>
      <c r="E58" s="231" t="s">
        <v>228</v>
      </c>
      <c r="F58" s="236" t="s">
        <v>228</v>
      </c>
      <c r="G58" s="12" t="s">
        <v>316</v>
      </c>
      <c r="H58" s="12" t="s">
        <v>317</v>
      </c>
      <c r="I58" s="12" t="s">
        <v>5</v>
      </c>
      <c r="J58" s="31" t="s">
        <v>318</v>
      </c>
    </row>
    <row r="59" spans="1:10" x14ac:dyDescent="0.25">
      <c r="A59" s="139"/>
      <c r="B59" s="204"/>
      <c r="C59" s="130">
        <v>3411338000</v>
      </c>
      <c r="D59" s="235" t="s">
        <v>213</v>
      </c>
      <c r="E59" s="231" t="s">
        <v>230</v>
      </c>
      <c r="F59" s="236" t="s">
        <v>230</v>
      </c>
      <c r="G59" s="12" t="s">
        <v>316</v>
      </c>
      <c r="H59" s="12" t="s">
        <v>317</v>
      </c>
      <c r="I59" s="12" t="s">
        <v>5</v>
      </c>
      <c r="J59" s="31" t="s">
        <v>318</v>
      </c>
    </row>
    <row r="60" spans="1:10" x14ac:dyDescent="0.25">
      <c r="A60" s="139"/>
      <c r="B60" s="204"/>
      <c r="C60" s="130">
        <v>3411340000</v>
      </c>
      <c r="D60" s="235" t="s">
        <v>213</v>
      </c>
      <c r="E60" s="231" t="s">
        <v>274</v>
      </c>
      <c r="F60" s="236" t="s">
        <v>274</v>
      </c>
      <c r="G60" s="12" t="s">
        <v>316</v>
      </c>
      <c r="H60" s="12" t="s">
        <v>317</v>
      </c>
      <c r="I60" s="12" t="s">
        <v>5</v>
      </c>
      <c r="J60" s="31" t="s">
        <v>318</v>
      </c>
    </row>
    <row r="61" spans="1:10" x14ac:dyDescent="0.25">
      <c r="A61" s="139"/>
      <c r="B61" s="204"/>
      <c r="C61" s="130">
        <v>3411342000</v>
      </c>
      <c r="D61" s="272" t="s">
        <v>213</v>
      </c>
      <c r="E61" s="231" t="s">
        <v>285</v>
      </c>
      <c r="F61" s="236" t="s">
        <v>285</v>
      </c>
      <c r="G61" s="12" t="s">
        <v>316</v>
      </c>
      <c r="H61" s="12" t="s">
        <v>317</v>
      </c>
      <c r="I61" s="12" t="s">
        <v>5</v>
      </c>
      <c r="J61" s="31" t="s">
        <v>318</v>
      </c>
    </row>
    <row r="62" spans="1:10" x14ac:dyDescent="0.25">
      <c r="A62" s="139"/>
      <c r="B62" s="204"/>
      <c r="C62" s="130">
        <v>3411336000</v>
      </c>
      <c r="D62" s="272" t="s">
        <v>213</v>
      </c>
      <c r="E62" s="231" t="s">
        <v>290</v>
      </c>
      <c r="F62" s="236" t="s">
        <v>290</v>
      </c>
      <c r="G62" s="12" t="s">
        <v>316</v>
      </c>
      <c r="H62" s="12" t="s">
        <v>317</v>
      </c>
      <c r="I62" s="12" t="s">
        <v>5</v>
      </c>
      <c r="J62" s="31" t="s">
        <v>318</v>
      </c>
    </row>
    <row r="63" spans="1:10" x14ac:dyDescent="0.25">
      <c r="A63" s="139"/>
      <c r="B63" s="204"/>
      <c r="C63" s="130">
        <v>3411352000</v>
      </c>
      <c r="D63" s="235" t="s">
        <v>213</v>
      </c>
      <c r="E63" s="231" t="s">
        <v>313</v>
      </c>
      <c r="F63" s="236" t="s">
        <v>313</v>
      </c>
      <c r="G63" s="12" t="s">
        <v>316</v>
      </c>
      <c r="H63" s="12" t="s">
        <v>317</v>
      </c>
      <c r="I63" s="12" t="s">
        <v>5</v>
      </c>
      <c r="J63" s="31" t="s">
        <v>318</v>
      </c>
    </row>
    <row r="64" spans="1:10" x14ac:dyDescent="0.25">
      <c r="A64" s="139"/>
      <c r="B64" s="204"/>
      <c r="C64" s="130">
        <v>3411350000</v>
      </c>
      <c r="D64" s="235" t="s">
        <v>213</v>
      </c>
      <c r="E64" s="231" t="s">
        <v>315</v>
      </c>
      <c r="F64" s="236" t="s">
        <v>315</v>
      </c>
      <c r="G64" s="12" t="s">
        <v>316</v>
      </c>
      <c r="H64" s="12" t="s">
        <v>317</v>
      </c>
      <c r="I64" s="12" t="s">
        <v>5</v>
      </c>
      <c r="J64" s="31" t="s">
        <v>318</v>
      </c>
    </row>
    <row r="65" spans="1:10" x14ac:dyDescent="0.25">
      <c r="A65" s="139"/>
      <c r="B65" s="204"/>
      <c r="C65" s="130">
        <v>3636040501</v>
      </c>
      <c r="D65" s="232" t="s">
        <v>308</v>
      </c>
      <c r="E65" s="232" t="s">
        <v>308</v>
      </c>
      <c r="F65" s="274" t="s">
        <v>330</v>
      </c>
      <c r="G65" s="12" t="s">
        <v>316</v>
      </c>
      <c r="H65" s="12" t="s">
        <v>317</v>
      </c>
      <c r="I65" s="12" t="s">
        <v>5</v>
      </c>
      <c r="J65" s="31" t="s">
        <v>318</v>
      </c>
    </row>
    <row r="66" spans="1:10" x14ac:dyDescent="0.25">
      <c r="A66" s="139"/>
      <c r="B66" s="204"/>
      <c r="C66" s="130">
        <v>3636040501</v>
      </c>
      <c r="D66" s="232" t="s">
        <v>308</v>
      </c>
      <c r="E66" s="232" t="s">
        <v>308</v>
      </c>
      <c r="F66" s="274" t="s">
        <v>331</v>
      </c>
      <c r="G66" s="12" t="s">
        <v>316</v>
      </c>
      <c r="H66" s="12" t="s">
        <v>317</v>
      </c>
      <c r="I66" s="12" t="s">
        <v>54</v>
      </c>
      <c r="J66" s="31" t="s">
        <v>319</v>
      </c>
    </row>
    <row r="67" spans="1:10" x14ac:dyDescent="0.25">
      <c r="A67" s="139"/>
      <c r="B67" s="204"/>
      <c r="C67" s="130">
        <v>3636040401</v>
      </c>
      <c r="D67" s="231" t="s">
        <v>202</v>
      </c>
      <c r="E67" s="231" t="s">
        <v>202</v>
      </c>
      <c r="F67" s="236" t="s">
        <v>332</v>
      </c>
      <c r="G67" s="12" t="s">
        <v>316</v>
      </c>
      <c r="H67" s="12" t="s">
        <v>317</v>
      </c>
      <c r="I67" s="12" t="s">
        <v>5</v>
      </c>
      <c r="J67" s="31" t="s">
        <v>318</v>
      </c>
    </row>
    <row r="68" spans="1:10" x14ac:dyDescent="0.25">
      <c r="A68" s="139"/>
      <c r="B68" s="204"/>
      <c r="C68" s="130">
        <v>3636040401</v>
      </c>
      <c r="D68" s="231" t="s">
        <v>202</v>
      </c>
      <c r="E68" s="12" t="s">
        <v>202</v>
      </c>
      <c r="F68" s="236" t="s">
        <v>333</v>
      </c>
      <c r="G68" s="12" t="s">
        <v>316</v>
      </c>
      <c r="H68" s="12" t="s">
        <v>317</v>
      </c>
      <c r="I68" s="12" t="s">
        <v>54</v>
      </c>
      <c r="J68" s="31" t="s">
        <v>323</v>
      </c>
    </row>
    <row r="69" spans="1:10" x14ac:dyDescent="0.25">
      <c r="A69" s="139"/>
      <c r="B69" s="204"/>
      <c r="C69" s="130">
        <v>3615009000</v>
      </c>
      <c r="D69" s="235" t="s">
        <v>258</v>
      </c>
      <c r="E69" s="231" t="s">
        <v>258</v>
      </c>
      <c r="F69" s="236" t="s">
        <v>334</v>
      </c>
      <c r="G69" s="12" t="s">
        <v>316</v>
      </c>
      <c r="H69" s="12" t="s">
        <v>317</v>
      </c>
      <c r="I69" s="12" t="s">
        <v>5</v>
      </c>
      <c r="J69" s="31" t="s">
        <v>318</v>
      </c>
    </row>
    <row r="70" spans="1:10" x14ac:dyDescent="0.25">
      <c r="A70" s="139"/>
      <c r="B70" s="204"/>
      <c r="C70" s="130">
        <v>3624092600</v>
      </c>
      <c r="D70" s="275" t="s">
        <v>312</v>
      </c>
      <c r="E70" s="232" t="s">
        <v>312</v>
      </c>
      <c r="F70" s="274" t="s">
        <v>335</v>
      </c>
      <c r="G70" s="12" t="s">
        <v>316</v>
      </c>
      <c r="H70" s="12" t="s">
        <v>317</v>
      </c>
      <c r="I70" s="12" t="s">
        <v>5</v>
      </c>
      <c r="J70" s="31" t="s">
        <v>318</v>
      </c>
    </row>
    <row r="71" spans="1:10" x14ac:dyDescent="0.25">
      <c r="A71" s="139"/>
      <c r="B71" s="204"/>
      <c r="C71" s="130">
        <v>3624098200</v>
      </c>
      <c r="D71" s="276" t="s">
        <v>310</v>
      </c>
      <c r="E71" s="274" t="s">
        <v>336</v>
      </c>
      <c r="F71" s="232" t="s">
        <v>311</v>
      </c>
      <c r="G71" s="12" t="s">
        <v>316</v>
      </c>
      <c r="H71" s="12" t="s">
        <v>317</v>
      </c>
      <c r="I71" s="12" t="s">
        <v>5</v>
      </c>
      <c r="J71" s="31" t="s">
        <v>337</v>
      </c>
    </row>
    <row r="72" spans="1:10" x14ac:dyDescent="0.25">
      <c r="A72" s="139"/>
      <c r="B72" s="204"/>
      <c r="C72" s="71">
        <v>3637051001</v>
      </c>
      <c r="D72" s="273" t="s">
        <v>217</v>
      </c>
      <c r="E72" s="229" t="s">
        <v>218</v>
      </c>
      <c r="F72" s="12" t="s">
        <v>218</v>
      </c>
      <c r="G72" s="12" t="s">
        <v>316</v>
      </c>
      <c r="H72" s="12" t="s">
        <v>317</v>
      </c>
      <c r="I72" s="12" t="s">
        <v>5</v>
      </c>
      <c r="J72" s="31" t="s">
        <v>318</v>
      </c>
    </row>
    <row r="73" spans="1:10" ht="30" x14ac:dyDescent="0.25">
      <c r="A73" s="139"/>
      <c r="B73" s="204"/>
      <c r="C73" s="71">
        <v>3815208700</v>
      </c>
      <c r="D73" s="273" t="s">
        <v>217</v>
      </c>
      <c r="E73" s="229" t="s">
        <v>256</v>
      </c>
      <c r="F73" s="12" t="s">
        <v>256</v>
      </c>
      <c r="G73" s="12" t="s">
        <v>316</v>
      </c>
      <c r="H73" s="12" t="s">
        <v>317</v>
      </c>
      <c r="I73" s="12" t="s">
        <v>5</v>
      </c>
      <c r="J73" s="31" t="s">
        <v>318</v>
      </c>
    </row>
    <row r="74" spans="1:10" x14ac:dyDescent="0.25">
      <c r="A74" s="139"/>
      <c r="B74" s="204"/>
      <c r="C74" s="130">
        <v>3854000500</v>
      </c>
      <c r="D74" s="235" t="s">
        <v>217</v>
      </c>
      <c r="E74" s="231" t="s">
        <v>275</v>
      </c>
      <c r="F74" s="236" t="s">
        <v>275</v>
      </c>
      <c r="G74" s="12" t="s">
        <v>316</v>
      </c>
      <c r="H74" s="12" t="s">
        <v>317</v>
      </c>
      <c r="I74" s="12" t="s">
        <v>5</v>
      </c>
      <c r="J74" s="31" t="s">
        <v>318</v>
      </c>
    </row>
    <row r="75" spans="1:10" ht="15.75" thickBot="1" x14ac:dyDescent="0.3">
      <c r="A75" s="139"/>
      <c r="B75" s="204"/>
      <c r="C75" s="277">
        <v>3853013000</v>
      </c>
      <c r="D75" s="278" t="s">
        <v>217</v>
      </c>
      <c r="E75" s="279" t="s">
        <v>281</v>
      </c>
      <c r="F75" s="280" t="s">
        <v>281</v>
      </c>
      <c r="G75" s="34" t="s">
        <v>316</v>
      </c>
      <c r="H75" s="34" t="s">
        <v>317</v>
      </c>
      <c r="I75" s="34" t="s">
        <v>5</v>
      </c>
      <c r="J75" s="35" t="s">
        <v>318</v>
      </c>
    </row>
    <row r="76" spans="1:10" x14ac:dyDescent="0.25">
      <c r="A76" s="139"/>
      <c r="B76" s="204"/>
      <c r="C76" s="41"/>
      <c r="D76" s="29"/>
      <c r="E76" s="22"/>
      <c r="F76" s="13"/>
      <c r="G76" s="12"/>
      <c r="H76" s="12"/>
      <c r="I76" s="12"/>
      <c r="J76" s="31"/>
    </row>
    <row r="77" spans="1:10" x14ac:dyDescent="0.25">
      <c r="A77" s="139"/>
      <c r="B77" s="204"/>
      <c r="C77" s="41"/>
      <c r="D77" s="29"/>
      <c r="E77" s="22"/>
      <c r="F77" s="13"/>
      <c r="G77" s="12"/>
      <c r="H77" s="12"/>
      <c r="I77" s="12"/>
      <c r="J77" s="31"/>
    </row>
    <row r="78" spans="1:10" x14ac:dyDescent="0.25">
      <c r="A78" s="139"/>
      <c r="B78" s="204"/>
      <c r="C78" s="41"/>
      <c r="D78" s="29"/>
      <c r="E78" s="22"/>
      <c r="F78" s="13"/>
      <c r="G78" s="12"/>
      <c r="H78" s="12"/>
      <c r="I78" s="12"/>
      <c r="J78" s="31"/>
    </row>
    <row r="79" spans="1:10" x14ac:dyDescent="0.25">
      <c r="A79" s="139"/>
      <c r="B79" s="204"/>
      <c r="C79" s="41"/>
      <c r="D79" s="29"/>
      <c r="E79" s="22"/>
      <c r="F79" s="13"/>
      <c r="G79" s="12"/>
      <c r="H79" s="12"/>
      <c r="I79" s="12"/>
      <c r="J79" s="31"/>
    </row>
    <row r="80" spans="1:10" x14ac:dyDescent="0.25">
      <c r="A80" s="139"/>
      <c r="B80" s="204"/>
      <c r="C80" s="41"/>
      <c r="D80" s="29"/>
      <c r="E80" s="22"/>
      <c r="F80" s="13"/>
      <c r="G80" s="12"/>
      <c r="H80" s="12"/>
      <c r="I80" s="12"/>
      <c r="J80" s="31"/>
    </row>
    <row r="81" spans="1:10" x14ac:dyDescent="0.25">
      <c r="A81" s="139"/>
      <c r="B81" s="204"/>
      <c r="C81" s="41"/>
      <c r="D81" s="29"/>
      <c r="E81" s="22"/>
      <c r="F81" s="13"/>
      <c r="G81" s="12"/>
      <c r="H81" s="12"/>
      <c r="I81" s="12"/>
      <c r="J81" s="31"/>
    </row>
    <row r="82" spans="1:10" x14ac:dyDescent="0.25">
      <c r="A82" s="139"/>
      <c r="B82" s="204"/>
      <c r="C82" s="41"/>
      <c r="D82" s="29"/>
      <c r="E82" s="22"/>
      <c r="F82" s="13"/>
      <c r="G82" s="12"/>
      <c r="H82" s="12"/>
      <c r="I82" s="12"/>
      <c r="J82" s="31"/>
    </row>
    <row r="83" spans="1:10" x14ac:dyDescent="0.25">
      <c r="A83" s="139"/>
      <c r="B83" s="204"/>
      <c r="C83" s="41"/>
      <c r="D83" s="29"/>
      <c r="E83" s="22"/>
      <c r="F83" s="13"/>
      <c r="G83" s="12"/>
      <c r="H83" s="12"/>
      <c r="I83" s="12"/>
      <c r="J83" s="31"/>
    </row>
    <row r="84" spans="1:10" x14ac:dyDescent="0.25">
      <c r="A84" s="139"/>
      <c r="B84" s="204"/>
      <c r="C84" s="41"/>
      <c r="D84" s="29"/>
      <c r="E84" s="22"/>
      <c r="F84" s="13"/>
      <c r="G84" s="12"/>
      <c r="H84" s="12"/>
      <c r="I84" s="12"/>
      <c r="J84" s="31"/>
    </row>
    <row r="85" spans="1:10" x14ac:dyDescent="0.25">
      <c r="A85" s="139"/>
      <c r="B85" s="204"/>
      <c r="C85" s="41"/>
      <c r="D85" s="29"/>
      <c r="E85" s="22"/>
      <c r="F85" s="13"/>
      <c r="G85" s="12"/>
      <c r="H85" s="12"/>
      <c r="I85" s="12"/>
      <c r="J85" s="31"/>
    </row>
    <row r="86" spans="1:10" x14ac:dyDescent="0.25">
      <c r="A86" s="139"/>
      <c r="B86" s="204"/>
      <c r="C86" s="41"/>
      <c r="D86" s="29"/>
      <c r="E86" s="22"/>
      <c r="F86" s="13"/>
      <c r="G86" s="12"/>
      <c r="H86" s="12"/>
      <c r="I86" s="12"/>
      <c r="J86" s="31"/>
    </row>
    <row r="87" spans="1:10" x14ac:dyDescent="0.25">
      <c r="A87" s="139"/>
      <c r="B87" s="204"/>
      <c r="C87" s="41"/>
      <c r="D87" s="29"/>
      <c r="E87" s="22"/>
      <c r="F87" s="13"/>
      <c r="G87" s="12"/>
      <c r="H87" s="12"/>
      <c r="I87" s="12"/>
      <c r="J87" s="31"/>
    </row>
    <row r="88" spans="1:10" x14ac:dyDescent="0.25">
      <c r="A88" s="139"/>
      <c r="B88" s="204"/>
      <c r="C88" s="41"/>
      <c r="D88" s="29"/>
      <c r="E88" s="22"/>
      <c r="F88" s="13"/>
      <c r="G88" s="12"/>
      <c r="H88" s="12"/>
      <c r="I88" s="12"/>
      <c r="J88" s="31"/>
    </row>
    <row r="89" spans="1:10" x14ac:dyDescent="0.25">
      <c r="A89" s="139"/>
      <c r="B89" s="204"/>
      <c r="C89" s="41"/>
      <c r="D89" s="29"/>
      <c r="E89" s="22"/>
      <c r="F89" s="13"/>
      <c r="G89" s="12"/>
      <c r="H89" s="12"/>
      <c r="I89" s="12"/>
      <c r="J89" s="31"/>
    </row>
    <row r="90" spans="1:10" x14ac:dyDescent="0.25">
      <c r="A90" s="139"/>
      <c r="B90" s="204"/>
      <c r="C90" s="41"/>
      <c r="D90" s="29"/>
      <c r="E90" s="22"/>
      <c r="F90" s="13"/>
      <c r="G90" s="12"/>
      <c r="H90" s="12"/>
      <c r="I90" s="12"/>
      <c r="J90" s="31"/>
    </row>
    <row r="91" spans="1:10" x14ac:dyDescent="0.25">
      <c r="A91" s="139"/>
      <c r="B91" s="204"/>
      <c r="C91" s="41"/>
      <c r="D91" s="29"/>
      <c r="E91" s="22"/>
      <c r="F91" s="13"/>
      <c r="G91" s="12"/>
      <c r="H91" s="12"/>
      <c r="I91" s="12"/>
      <c r="J91" s="31"/>
    </row>
    <row r="92" spans="1:10" x14ac:dyDescent="0.25">
      <c r="A92" s="139"/>
      <c r="B92" s="204"/>
      <c r="C92" s="41"/>
      <c r="D92" s="29"/>
      <c r="E92" s="22"/>
      <c r="F92" s="13"/>
      <c r="G92" s="12"/>
      <c r="H92" s="12"/>
      <c r="I92" s="12"/>
      <c r="J92" s="31"/>
    </row>
    <row r="93" spans="1:10" x14ac:dyDescent="0.25">
      <c r="A93" s="139"/>
      <c r="B93" s="204"/>
      <c r="C93" s="41"/>
      <c r="D93" s="29"/>
      <c r="E93" s="22"/>
      <c r="F93" s="13"/>
      <c r="G93" s="12"/>
      <c r="H93" s="12"/>
      <c r="I93" s="12"/>
      <c r="J93" s="31"/>
    </row>
    <row r="94" spans="1:10" x14ac:dyDescent="0.25">
      <c r="A94" s="139"/>
      <c r="B94" s="204"/>
      <c r="C94" s="41"/>
      <c r="D94" s="29"/>
      <c r="E94" s="22"/>
      <c r="F94" s="13"/>
      <c r="G94" s="12"/>
      <c r="H94" s="12"/>
      <c r="I94" s="12"/>
      <c r="J94" s="31"/>
    </row>
    <row r="95" spans="1:10" x14ac:dyDescent="0.25">
      <c r="A95" s="139"/>
      <c r="B95" s="204"/>
      <c r="C95" s="41"/>
      <c r="D95" s="29"/>
      <c r="E95" s="22"/>
      <c r="F95" s="13"/>
      <c r="G95" s="12"/>
      <c r="H95" s="12"/>
      <c r="I95" s="12"/>
      <c r="J95" s="31"/>
    </row>
    <row r="96" spans="1:10" x14ac:dyDescent="0.25">
      <c r="A96" s="139"/>
      <c r="B96" s="204"/>
      <c r="C96" s="41"/>
      <c r="D96" s="29"/>
      <c r="E96" s="22"/>
      <c r="F96" s="13"/>
      <c r="G96" s="12"/>
      <c r="H96" s="12"/>
      <c r="I96" s="12"/>
      <c r="J96" s="31"/>
    </row>
    <row r="97" spans="1:10" x14ac:dyDescent="0.25">
      <c r="A97" s="139"/>
      <c r="B97" s="204"/>
      <c r="C97" s="41"/>
      <c r="D97" s="29"/>
      <c r="E97" s="22"/>
      <c r="F97" s="13"/>
      <c r="G97" s="12"/>
      <c r="H97" s="12"/>
      <c r="I97" s="12"/>
      <c r="J97" s="31"/>
    </row>
    <row r="98" spans="1:10" x14ac:dyDescent="0.25">
      <c r="A98" s="139"/>
      <c r="B98" s="204"/>
      <c r="C98" s="41"/>
      <c r="D98" s="29"/>
      <c r="E98" s="22"/>
      <c r="F98" s="13"/>
      <c r="G98" s="12"/>
      <c r="H98" s="12"/>
      <c r="I98" s="12"/>
      <c r="J98" s="31"/>
    </row>
    <row r="99" spans="1:10" x14ac:dyDescent="0.25">
      <c r="A99" s="139"/>
      <c r="B99" s="204"/>
      <c r="C99" s="41"/>
      <c r="D99" s="29"/>
      <c r="E99" s="22"/>
      <c r="F99" s="13"/>
      <c r="G99" s="12"/>
      <c r="H99" s="12"/>
      <c r="I99" s="12"/>
      <c r="J99" s="31"/>
    </row>
    <row r="100" spans="1:10" x14ac:dyDescent="0.25">
      <c r="A100" s="139"/>
      <c r="B100" s="204"/>
      <c r="C100" s="41"/>
      <c r="D100" s="29"/>
      <c r="E100" s="22"/>
      <c r="F100" s="13"/>
      <c r="G100" s="12"/>
      <c r="H100" s="12"/>
      <c r="I100" s="12"/>
      <c r="J100" s="31"/>
    </row>
    <row r="101" spans="1:10" x14ac:dyDescent="0.25">
      <c r="A101" s="139"/>
      <c r="B101" s="204"/>
      <c r="C101" s="41"/>
      <c r="D101" s="29"/>
      <c r="E101" s="22"/>
      <c r="F101" s="13"/>
      <c r="G101" s="12"/>
      <c r="H101" s="12"/>
      <c r="I101" s="12"/>
      <c r="J101" s="31"/>
    </row>
    <row r="102" spans="1:10" x14ac:dyDescent="0.25">
      <c r="A102" s="139"/>
      <c r="B102" s="204"/>
      <c r="C102" s="41"/>
      <c r="D102" s="29"/>
      <c r="E102" s="22"/>
      <c r="F102" s="13"/>
      <c r="G102" s="12"/>
      <c r="H102" s="12"/>
      <c r="I102" s="12"/>
      <c r="J102" s="31"/>
    </row>
    <row r="103" spans="1:10" x14ac:dyDescent="0.25">
      <c r="A103" s="139"/>
      <c r="B103" s="204"/>
      <c r="C103" s="41"/>
      <c r="D103" s="29"/>
      <c r="E103" s="22"/>
      <c r="F103" s="13"/>
      <c r="G103" s="12"/>
      <c r="H103" s="12"/>
      <c r="I103" s="12"/>
      <c r="J103" s="31"/>
    </row>
    <row r="104" spans="1:10" x14ac:dyDescent="0.25">
      <c r="A104" s="139"/>
      <c r="B104" s="204"/>
      <c r="C104" s="41"/>
      <c r="D104" s="29"/>
      <c r="E104" s="22"/>
      <c r="F104" s="13"/>
      <c r="G104" s="12"/>
      <c r="H104" s="12"/>
      <c r="I104" s="12"/>
      <c r="J104" s="31"/>
    </row>
    <row r="105" spans="1:10" x14ac:dyDescent="0.25">
      <c r="A105" s="139"/>
      <c r="B105" s="204"/>
      <c r="C105" s="41"/>
      <c r="D105" s="29"/>
      <c r="E105" s="22"/>
      <c r="F105" s="13"/>
      <c r="G105" s="12"/>
      <c r="H105" s="12"/>
      <c r="I105" s="12"/>
      <c r="J105" s="31"/>
    </row>
    <row r="106" spans="1:10" x14ac:dyDescent="0.25">
      <c r="A106" s="139"/>
      <c r="B106" s="204"/>
      <c r="C106" s="41"/>
      <c r="D106" s="29"/>
      <c r="E106" s="22"/>
      <c r="F106" s="13"/>
      <c r="G106" s="12"/>
      <c r="H106" s="12"/>
      <c r="I106" s="12"/>
      <c r="J106" s="31"/>
    </row>
    <row r="107" spans="1:10" x14ac:dyDescent="0.25">
      <c r="A107" s="139"/>
      <c r="B107" s="204"/>
      <c r="C107" s="41"/>
      <c r="D107" s="29"/>
      <c r="E107" s="22"/>
      <c r="F107" s="13"/>
      <c r="G107" s="12"/>
      <c r="H107" s="12"/>
      <c r="I107" s="12"/>
      <c r="J107" s="31"/>
    </row>
    <row r="108" spans="1:10" x14ac:dyDescent="0.25">
      <c r="A108" s="139"/>
      <c r="B108" s="204"/>
      <c r="C108" s="41"/>
      <c r="D108" s="29"/>
      <c r="E108" s="22"/>
      <c r="F108" s="13"/>
      <c r="G108" s="12"/>
      <c r="H108" s="12"/>
      <c r="I108" s="12"/>
      <c r="J108" s="31"/>
    </row>
    <row r="109" spans="1:10" x14ac:dyDescent="0.25">
      <c r="A109" s="139"/>
      <c r="B109" s="204"/>
      <c r="C109" s="41"/>
      <c r="D109" s="29"/>
      <c r="E109" s="22"/>
      <c r="F109" s="13"/>
      <c r="G109" s="12"/>
      <c r="H109" s="12"/>
      <c r="I109" s="12"/>
      <c r="J109" s="31"/>
    </row>
    <row r="110" spans="1:10" x14ac:dyDescent="0.25">
      <c r="A110" s="139"/>
      <c r="B110" s="204"/>
      <c r="C110" s="41"/>
      <c r="D110" s="29"/>
      <c r="E110" s="22"/>
      <c r="F110" s="13"/>
      <c r="G110" s="12"/>
      <c r="H110" s="12"/>
      <c r="I110" s="12"/>
      <c r="J110" s="31"/>
    </row>
    <row r="111" spans="1:10" x14ac:dyDescent="0.25">
      <c r="A111" s="139"/>
      <c r="B111" s="204"/>
      <c r="C111" s="41"/>
      <c r="D111" s="29"/>
      <c r="E111" s="22"/>
      <c r="F111" s="13"/>
      <c r="G111" s="12"/>
      <c r="H111" s="12"/>
      <c r="I111" s="12"/>
      <c r="J111" s="31"/>
    </row>
    <row r="112" spans="1:10" x14ac:dyDescent="0.25">
      <c r="A112" s="139"/>
      <c r="B112" s="204"/>
      <c r="C112" s="41"/>
      <c r="D112" s="29"/>
      <c r="E112" s="22"/>
      <c r="F112" s="13"/>
      <c r="G112" s="12"/>
      <c r="H112" s="12"/>
      <c r="I112" s="12"/>
      <c r="J112" s="31"/>
    </row>
    <row r="113" spans="1:10" x14ac:dyDescent="0.25">
      <c r="A113" s="139"/>
      <c r="B113" s="204"/>
      <c r="C113" s="41"/>
      <c r="D113" s="29"/>
      <c r="E113" s="22"/>
      <c r="F113" s="13"/>
      <c r="G113" s="12"/>
      <c r="H113" s="12"/>
      <c r="I113" s="12"/>
      <c r="J113" s="31"/>
    </row>
    <row r="114" spans="1:10" x14ac:dyDescent="0.25">
      <c r="A114" s="139"/>
      <c r="B114" s="204"/>
      <c r="C114" s="41"/>
      <c r="D114" s="29"/>
      <c r="E114" s="22"/>
      <c r="F114" s="13"/>
      <c r="G114" s="12"/>
      <c r="H114" s="12"/>
      <c r="I114" s="12"/>
      <c r="J114" s="31"/>
    </row>
    <row r="115" spans="1:10" x14ac:dyDescent="0.25">
      <c r="A115" s="139"/>
      <c r="B115" s="204"/>
      <c r="C115" s="41"/>
      <c r="D115" s="29"/>
      <c r="E115" s="22"/>
      <c r="F115" s="13"/>
      <c r="G115" s="12"/>
      <c r="H115" s="12"/>
      <c r="I115" s="12"/>
      <c r="J115" s="31"/>
    </row>
    <row r="116" spans="1:10" x14ac:dyDescent="0.25">
      <c r="A116" s="139"/>
      <c r="B116" s="204"/>
      <c r="C116" s="41"/>
      <c r="D116" s="29"/>
      <c r="E116" s="22"/>
      <c r="F116" s="13"/>
      <c r="G116" s="12"/>
      <c r="H116" s="12"/>
      <c r="I116" s="12"/>
      <c r="J116" s="31"/>
    </row>
    <row r="117" spans="1:10" x14ac:dyDescent="0.25">
      <c r="A117" s="139"/>
      <c r="B117" s="204"/>
      <c r="C117" s="41"/>
      <c r="D117" s="29"/>
      <c r="E117" s="22"/>
      <c r="F117" s="13"/>
      <c r="G117" s="12"/>
      <c r="H117" s="12"/>
      <c r="I117" s="12"/>
      <c r="J117" s="31"/>
    </row>
    <row r="118" spans="1:10" x14ac:dyDescent="0.25">
      <c r="A118" s="139"/>
      <c r="B118" s="204"/>
      <c r="C118" s="41"/>
      <c r="D118" s="29"/>
      <c r="E118" s="22"/>
      <c r="F118" s="13"/>
      <c r="G118" s="12"/>
      <c r="H118" s="12"/>
      <c r="I118" s="12"/>
      <c r="J118" s="31"/>
    </row>
    <row r="119" spans="1:10" x14ac:dyDescent="0.25">
      <c r="A119" s="139"/>
      <c r="B119" s="204"/>
      <c r="C119" s="41"/>
      <c r="D119" s="29"/>
      <c r="E119" s="22"/>
      <c r="F119" s="13"/>
      <c r="G119" s="12"/>
      <c r="H119" s="12"/>
      <c r="I119" s="12"/>
      <c r="J119" s="31"/>
    </row>
    <row r="120" spans="1:10" x14ac:dyDescent="0.25">
      <c r="A120" s="139"/>
      <c r="B120" s="204"/>
      <c r="C120" s="41"/>
      <c r="D120" s="29"/>
      <c r="E120" s="22"/>
      <c r="F120" s="13"/>
      <c r="G120" s="12"/>
      <c r="H120" s="12"/>
      <c r="I120" s="12"/>
      <c r="J120" s="31"/>
    </row>
    <row r="121" spans="1:10" x14ac:dyDescent="0.25">
      <c r="A121" s="139"/>
      <c r="B121" s="204"/>
      <c r="C121" s="41"/>
      <c r="D121" s="29"/>
      <c r="E121" s="22"/>
      <c r="F121" s="13"/>
      <c r="G121" s="12"/>
      <c r="H121" s="12"/>
      <c r="I121" s="12"/>
      <c r="J121" s="31"/>
    </row>
    <row r="122" spans="1:10" x14ac:dyDescent="0.25">
      <c r="A122" s="139"/>
      <c r="B122" s="204"/>
      <c r="C122" s="41"/>
      <c r="D122" s="29"/>
      <c r="E122" s="22"/>
      <c r="F122" s="13"/>
      <c r="G122" s="12"/>
      <c r="H122" s="12"/>
      <c r="I122" s="12"/>
      <c r="J122" s="31"/>
    </row>
    <row r="123" spans="1:10" x14ac:dyDescent="0.25">
      <c r="A123" s="139"/>
      <c r="B123" s="204"/>
      <c r="C123" s="41"/>
      <c r="D123" s="29"/>
      <c r="E123" s="22"/>
      <c r="F123" s="13"/>
      <c r="G123" s="12"/>
      <c r="H123" s="12"/>
      <c r="I123" s="12"/>
      <c r="J123" s="31"/>
    </row>
    <row r="124" spans="1:10" x14ac:dyDescent="0.25">
      <c r="A124" s="139"/>
      <c r="B124" s="204"/>
      <c r="C124" s="41"/>
      <c r="D124" s="29"/>
      <c r="E124" s="22"/>
      <c r="F124" s="13"/>
      <c r="G124" s="12"/>
      <c r="H124" s="12"/>
      <c r="I124" s="12"/>
      <c r="J124" s="31"/>
    </row>
    <row r="125" spans="1:10" x14ac:dyDescent="0.25">
      <c r="A125" s="139"/>
      <c r="B125" s="204"/>
      <c r="C125" s="41"/>
      <c r="D125" s="29"/>
      <c r="E125" s="22"/>
      <c r="F125" s="13"/>
      <c r="G125" s="12"/>
      <c r="H125" s="12"/>
      <c r="I125" s="12"/>
      <c r="J125" s="31"/>
    </row>
    <row r="126" spans="1:10" x14ac:dyDescent="0.25">
      <c r="A126" s="139"/>
      <c r="B126" s="204"/>
      <c r="C126" s="41"/>
      <c r="D126" s="29"/>
      <c r="E126" s="22"/>
      <c r="F126" s="13"/>
      <c r="G126" s="12"/>
      <c r="H126" s="12"/>
      <c r="I126" s="12"/>
      <c r="J126" s="31"/>
    </row>
    <row r="127" spans="1:10" x14ac:dyDescent="0.25">
      <c r="A127" s="139"/>
      <c r="B127" s="204"/>
      <c r="C127" s="41"/>
      <c r="D127" s="29"/>
      <c r="E127" s="22"/>
      <c r="F127" s="13"/>
      <c r="G127" s="12"/>
      <c r="H127" s="12"/>
      <c r="I127" s="12"/>
      <c r="J127" s="31"/>
    </row>
    <row r="128" spans="1:10" x14ac:dyDescent="0.25">
      <c r="A128" s="139"/>
      <c r="B128" s="204"/>
      <c r="C128" s="41"/>
      <c r="D128" s="29"/>
      <c r="E128" s="22"/>
      <c r="F128" s="13"/>
      <c r="G128" s="12"/>
      <c r="H128" s="12"/>
      <c r="I128" s="12"/>
      <c r="J128" s="31"/>
    </row>
    <row r="129" spans="1:10" x14ac:dyDescent="0.25">
      <c r="A129" s="139"/>
      <c r="B129" s="204"/>
      <c r="C129" s="41"/>
      <c r="D129" s="29"/>
      <c r="E129" s="22"/>
      <c r="F129" s="13"/>
      <c r="G129" s="12"/>
      <c r="H129" s="12"/>
      <c r="I129" s="12"/>
      <c r="J129" s="31"/>
    </row>
    <row r="130" spans="1:10" x14ac:dyDescent="0.25">
      <c r="A130" s="139"/>
      <c r="B130" s="204"/>
      <c r="C130" s="41"/>
      <c r="D130" s="29"/>
      <c r="E130" s="22"/>
      <c r="F130" s="13"/>
      <c r="G130" s="12"/>
      <c r="H130" s="12"/>
      <c r="I130" s="12"/>
      <c r="J130" s="31"/>
    </row>
    <row r="131" spans="1:10" x14ac:dyDescent="0.25">
      <c r="A131" s="139"/>
      <c r="B131" s="204"/>
      <c r="C131" s="41"/>
      <c r="D131" s="29"/>
      <c r="E131" s="22"/>
      <c r="F131" s="13"/>
      <c r="G131" s="12"/>
      <c r="H131" s="12"/>
      <c r="I131" s="12"/>
      <c r="J131" s="31"/>
    </row>
    <row r="132" spans="1:10" x14ac:dyDescent="0.25">
      <c r="A132" s="139"/>
      <c r="B132" s="204"/>
      <c r="C132" s="41"/>
      <c r="D132" s="29"/>
      <c r="E132" s="22"/>
      <c r="F132" s="13"/>
      <c r="G132" s="12"/>
      <c r="H132" s="12"/>
      <c r="I132" s="12"/>
      <c r="J132" s="31"/>
    </row>
    <row r="133" spans="1:10" x14ac:dyDescent="0.25">
      <c r="A133" s="139"/>
      <c r="B133" s="204"/>
      <c r="C133" s="41"/>
      <c r="D133" s="29"/>
      <c r="E133" s="22"/>
      <c r="F133" s="13"/>
      <c r="G133" s="12"/>
      <c r="H133" s="12"/>
      <c r="I133" s="12"/>
      <c r="J133" s="31"/>
    </row>
    <row r="134" spans="1:10" x14ac:dyDescent="0.25">
      <c r="A134" s="139"/>
      <c r="B134" s="204"/>
      <c r="C134" s="41"/>
      <c r="D134" s="29"/>
      <c r="E134" s="22"/>
      <c r="F134" s="13"/>
      <c r="G134" s="12"/>
      <c r="H134" s="12"/>
      <c r="I134" s="12"/>
      <c r="J134" s="31"/>
    </row>
    <row r="135" spans="1:10" x14ac:dyDescent="0.25">
      <c r="A135" s="139"/>
      <c r="B135" s="204"/>
      <c r="C135" s="41"/>
      <c r="D135" s="29"/>
      <c r="E135" s="22"/>
      <c r="F135" s="13"/>
      <c r="G135" s="12"/>
      <c r="H135" s="12"/>
      <c r="I135" s="12"/>
      <c r="J135" s="31"/>
    </row>
    <row r="136" spans="1:10" x14ac:dyDescent="0.25">
      <c r="A136" s="139"/>
      <c r="B136" s="204"/>
      <c r="C136" s="41"/>
      <c r="D136" s="29"/>
      <c r="E136" s="22"/>
      <c r="F136" s="13"/>
      <c r="G136" s="12"/>
      <c r="H136" s="12"/>
      <c r="I136" s="12"/>
      <c r="J136" s="31"/>
    </row>
    <row r="137" spans="1:10" x14ac:dyDescent="0.25">
      <c r="A137" s="139"/>
      <c r="B137" s="204"/>
      <c r="C137" s="41"/>
      <c r="D137" s="29"/>
      <c r="E137" s="22"/>
      <c r="F137" s="13"/>
      <c r="G137" s="12"/>
      <c r="H137" s="12"/>
      <c r="I137" s="12"/>
      <c r="J137" s="31"/>
    </row>
    <row r="138" spans="1:10" x14ac:dyDescent="0.25">
      <c r="A138" s="139"/>
      <c r="B138" s="204"/>
      <c r="C138" s="41"/>
      <c r="D138" s="29"/>
      <c r="E138" s="22"/>
      <c r="F138" s="13"/>
      <c r="G138" s="12"/>
      <c r="H138" s="12"/>
      <c r="I138" s="12"/>
      <c r="J138" s="31"/>
    </row>
    <row r="139" spans="1:10" x14ac:dyDescent="0.25">
      <c r="A139" s="139"/>
      <c r="B139" s="204"/>
      <c r="C139" s="41"/>
      <c r="D139" s="29"/>
      <c r="E139" s="22"/>
      <c r="F139" s="13"/>
      <c r="G139" s="12"/>
      <c r="H139" s="12"/>
      <c r="I139" s="12"/>
      <c r="J139" s="31"/>
    </row>
    <row r="140" spans="1:10" x14ac:dyDescent="0.25">
      <c r="A140" s="139"/>
      <c r="B140" s="204"/>
      <c r="C140" s="41"/>
      <c r="D140" s="29"/>
      <c r="E140" s="22"/>
      <c r="F140" s="13"/>
      <c r="G140" s="12"/>
      <c r="H140" s="12"/>
      <c r="I140" s="12"/>
      <c r="J140" s="31"/>
    </row>
    <row r="141" spans="1:10" x14ac:dyDescent="0.25">
      <c r="A141" s="139"/>
      <c r="B141" s="204"/>
      <c r="C141" s="41"/>
      <c r="D141" s="29"/>
      <c r="E141" s="22"/>
      <c r="F141" s="13"/>
      <c r="G141" s="12"/>
      <c r="H141" s="12"/>
      <c r="I141" s="12"/>
      <c r="J141" s="31"/>
    </row>
    <row r="142" spans="1:10" x14ac:dyDescent="0.25">
      <c r="A142" s="139"/>
      <c r="B142" s="204"/>
      <c r="C142" s="41"/>
      <c r="D142" s="29"/>
      <c r="E142" s="22"/>
      <c r="F142" s="13"/>
      <c r="G142" s="12"/>
      <c r="H142" s="12"/>
      <c r="I142" s="12"/>
      <c r="J142" s="31"/>
    </row>
    <row r="143" spans="1:10" x14ac:dyDescent="0.25">
      <c r="A143" s="139"/>
      <c r="B143" s="204"/>
      <c r="C143" s="41"/>
      <c r="D143" s="29"/>
      <c r="E143" s="22"/>
      <c r="F143" s="13"/>
      <c r="G143" s="12"/>
      <c r="H143" s="12"/>
      <c r="I143" s="12"/>
      <c r="J143" s="31"/>
    </row>
    <row r="144" spans="1:10" x14ac:dyDescent="0.25">
      <c r="A144" s="139"/>
      <c r="B144" s="204"/>
      <c r="C144" s="41"/>
      <c r="D144" s="29"/>
      <c r="E144" s="22"/>
      <c r="F144" s="13"/>
      <c r="G144" s="12"/>
      <c r="H144" s="12"/>
      <c r="I144" s="12"/>
      <c r="J144" s="31"/>
    </row>
    <row r="145" spans="1:10" x14ac:dyDescent="0.25">
      <c r="A145" s="139"/>
      <c r="B145" s="204"/>
      <c r="C145" s="41"/>
      <c r="D145" s="29"/>
      <c r="E145" s="22"/>
      <c r="F145" s="13"/>
      <c r="G145" s="12"/>
      <c r="H145" s="12"/>
      <c r="I145" s="12"/>
      <c r="J145" s="31"/>
    </row>
    <row r="146" spans="1:10" x14ac:dyDescent="0.25">
      <c r="A146" s="139"/>
      <c r="B146" s="204"/>
      <c r="C146" s="41"/>
      <c r="D146" s="29"/>
      <c r="E146" s="22"/>
      <c r="F146" s="13"/>
      <c r="G146" s="12"/>
      <c r="H146" s="12"/>
      <c r="I146" s="12"/>
      <c r="J146" s="31"/>
    </row>
    <row r="147" spans="1:10" x14ac:dyDescent="0.25">
      <c r="A147" s="139"/>
      <c r="B147" s="204"/>
      <c r="C147" s="41"/>
      <c r="D147" s="29"/>
      <c r="E147" s="22"/>
      <c r="F147" s="13"/>
      <c r="G147" s="12"/>
      <c r="H147" s="12"/>
      <c r="I147" s="12"/>
      <c r="J147" s="31"/>
    </row>
    <row r="148" spans="1:10" x14ac:dyDescent="0.25">
      <c r="A148" s="139"/>
      <c r="B148" s="204"/>
      <c r="C148" s="41"/>
      <c r="D148" s="29"/>
      <c r="E148" s="22"/>
      <c r="F148" s="13"/>
      <c r="G148" s="12"/>
      <c r="H148" s="12"/>
      <c r="I148" s="12"/>
      <c r="J148" s="31"/>
    </row>
    <row r="149" spans="1:10" x14ac:dyDescent="0.25">
      <c r="A149" s="139"/>
      <c r="B149" s="204"/>
      <c r="C149" s="41"/>
      <c r="D149" s="29"/>
      <c r="E149" s="22"/>
      <c r="F149" s="13"/>
      <c r="G149" s="12"/>
      <c r="H149" s="12"/>
      <c r="I149" s="12"/>
      <c r="J149" s="31"/>
    </row>
    <row r="150" spans="1:10" x14ac:dyDescent="0.25">
      <c r="A150" s="139"/>
      <c r="B150" s="204"/>
      <c r="C150" s="41"/>
      <c r="D150" s="29"/>
      <c r="E150" s="22"/>
      <c r="F150" s="13"/>
      <c r="G150" s="12"/>
      <c r="H150" s="12"/>
      <c r="I150" s="12"/>
      <c r="J150" s="31"/>
    </row>
    <row r="151" spans="1:10" x14ac:dyDescent="0.25">
      <c r="A151" s="139"/>
      <c r="B151" s="204"/>
      <c r="C151" s="41"/>
      <c r="D151" s="29"/>
      <c r="E151" s="22"/>
      <c r="F151" s="13"/>
      <c r="G151" s="12"/>
      <c r="H151" s="12"/>
      <c r="I151" s="12"/>
      <c r="J151" s="31"/>
    </row>
    <row r="152" spans="1:10" x14ac:dyDescent="0.25">
      <c r="A152" s="139"/>
      <c r="B152" s="204"/>
      <c r="C152" s="41"/>
      <c r="D152" s="29"/>
      <c r="E152" s="22"/>
      <c r="F152" s="13"/>
      <c r="G152" s="12"/>
      <c r="H152" s="12"/>
      <c r="I152" s="12"/>
      <c r="J152" s="31"/>
    </row>
    <row r="153" spans="1:10" x14ac:dyDescent="0.25">
      <c r="A153" s="139"/>
      <c r="B153" s="204"/>
      <c r="C153" s="41"/>
      <c r="D153" s="29"/>
      <c r="E153" s="22"/>
      <c r="F153" s="13"/>
      <c r="G153" s="12"/>
      <c r="H153" s="12"/>
      <c r="I153" s="12"/>
      <c r="J153" s="31"/>
    </row>
    <row r="154" spans="1:10" x14ac:dyDescent="0.25">
      <c r="A154" s="139"/>
      <c r="B154" s="204"/>
      <c r="C154" s="41"/>
      <c r="D154" s="29"/>
      <c r="E154" s="22"/>
      <c r="F154" s="13"/>
      <c r="G154" s="12"/>
      <c r="H154" s="12"/>
      <c r="I154" s="12"/>
      <c r="J154" s="31"/>
    </row>
    <row r="155" spans="1:10" x14ac:dyDescent="0.25">
      <c r="A155" s="139"/>
      <c r="B155" s="204"/>
      <c r="C155" s="41"/>
      <c r="D155" s="29"/>
      <c r="E155" s="22"/>
      <c r="F155" s="13"/>
      <c r="G155" s="12"/>
      <c r="H155" s="12"/>
      <c r="I155" s="12"/>
      <c r="J155" s="31"/>
    </row>
    <row r="156" spans="1:10" x14ac:dyDescent="0.25">
      <c r="A156" s="139"/>
      <c r="B156" s="204"/>
      <c r="C156" s="41"/>
      <c r="D156" s="29"/>
      <c r="E156" s="22"/>
      <c r="F156" s="13"/>
      <c r="G156" s="12"/>
      <c r="H156" s="12"/>
      <c r="I156" s="12"/>
      <c r="J156" s="31"/>
    </row>
    <row r="157" spans="1:10" x14ac:dyDescent="0.25">
      <c r="A157" s="139"/>
      <c r="B157" s="204"/>
      <c r="C157" s="41"/>
      <c r="D157" s="29"/>
      <c r="E157" s="22"/>
      <c r="F157" s="13"/>
      <c r="G157" s="12"/>
      <c r="H157" s="12"/>
      <c r="I157" s="12"/>
      <c r="J157" s="31"/>
    </row>
    <row r="158" spans="1:10" x14ac:dyDescent="0.25">
      <c r="A158" s="139"/>
      <c r="B158" s="204"/>
      <c r="C158" s="41"/>
      <c r="D158" s="29"/>
      <c r="E158" s="22"/>
      <c r="F158" s="13"/>
      <c r="G158" s="12"/>
      <c r="H158" s="12"/>
      <c r="I158" s="12"/>
      <c r="J158" s="31"/>
    </row>
    <row r="159" spans="1:10" x14ac:dyDescent="0.25">
      <c r="A159" s="139"/>
      <c r="B159" s="204"/>
      <c r="C159" s="41"/>
      <c r="D159" s="29"/>
      <c r="E159" s="22"/>
      <c r="F159" s="13"/>
      <c r="G159" s="12"/>
      <c r="H159" s="12"/>
      <c r="I159" s="12"/>
      <c r="J159" s="31"/>
    </row>
    <row r="160" spans="1:10" x14ac:dyDescent="0.25">
      <c r="A160" s="139"/>
      <c r="B160" s="204"/>
      <c r="C160" s="41"/>
      <c r="D160" s="29"/>
      <c r="E160" s="22"/>
      <c r="F160" s="13"/>
      <c r="G160" s="12"/>
      <c r="H160" s="12"/>
      <c r="I160" s="12"/>
      <c r="J160" s="31"/>
    </row>
    <row r="161" spans="1:10" x14ac:dyDescent="0.25">
      <c r="A161" s="139"/>
      <c r="B161" s="204"/>
      <c r="C161" s="41"/>
      <c r="D161" s="29"/>
      <c r="E161" s="22"/>
      <c r="F161" s="13"/>
      <c r="G161" s="12"/>
      <c r="H161" s="12"/>
      <c r="I161" s="12"/>
      <c r="J161" s="31"/>
    </row>
    <row r="162" spans="1:10" x14ac:dyDescent="0.25">
      <c r="A162" s="139"/>
      <c r="B162" s="204"/>
      <c r="C162" s="41"/>
      <c r="D162" s="29"/>
      <c r="E162" s="22"/>
      <c r="F162" s="13"/>
      <c r="G162" s="12"/>
      <c r="H162" s="12"/>
      <c r="I162" s="12"/>
      <c r="J162" s="31"/>
    </row>
    <row r="163" spans="1:10" x14ac:dyDescent="0.25">
      <c r="A163" s="139"/>
      <c r="B163" s="204"/>
      <c r="C163" s="41"/>
      <c r="D163" s="29"/>
      <c r="E163" s="22"/>
      <c r="F163" s="13"/>
      <c r="G163" s="12"/>
      <c r="H163" s="12"/>
      <c r="I163" s="12"/>
      <c r="J163" s="31"/>
    </row>
    <row r="164" spans="1:10" x14ac:dyDescent="0.25">
      <c r="A164" s="139"/>
      <c r="B164" s="204"/>
      <c r="C164" s="41"/>
      <c r="D164" s="29"/>
      <c r="E164" s="22"/>
      <c r="F164" s="13"/>
      <c r="G164" s="12"/>
      <c r="H164" s="12"/>
      <c r="I164" s="12"/>
      <c r="J164" s="31"/>
    </row>
    <row r="165" spans="1:10" x14ac:dyDescent="0.25">
      <c r="A165" s="139"/>
      <c r="B165" s="204"/>
      <c r="C165" s="41"/>
      <c r="D165" s="29"/>
      <c r="E165" s="22"/>
      <c r="F165" s="13"/>
      <c r="G165" s="12"/>
      <c r="H165" s="12"/>
      <c r="I165" s="12"/>
      <c r="J165" s="31"/>
    </row>
    <row r="166" spans="1:10" x14ac:dyDescent="0.25">
      <c r="A166" s="139"/>
      <c r="B166" s="204"/>
      <c r="C166" s="41"/>
      <c r="D166" s="29"/>
      <c r="E166" s="22"/>
      <c r="F166" s="13"/>
      <c r="G166" s="12"/>
      <c r="H166" s="12"/>
      <c r="I166" s="12"/>
      <c r="J166" s="31"/>
    </row>
    <row r="167" spans="1:10" x14ac:dyDescent="0.25">
      <c r="A167" s="139"/>
      <c r="B167" s="204"/>
      <c r="C167" s="41"/>
      <c r="D167" s="29"/>
      <c r="E167" s="22"/>
      <c r="F167" s="13"/>
      <c r="G167" s="12"/>
      <c r="H167" s="12"/>
      <c r="I167" s="12"/>
      <c r="J167" s="31"/>
    </row>
    <row r="168" spans="1:10" x14ac:dyDescent="0.25">
      <c r="A168" s="139"/>
      <c r="B168" s="204"/>
      <c r="C168" s="41"/>
      <c r="D168" s="29"/>
      <c r="E168" s="22"/>
      <c r="F168" s="13"/>
      <c r="G168" s="12"/>
      <c r="H168" s="12"/>
      <c r="I168" s="12"/>
      <c r="J168" s="31"/>
    </row>
    <row r="169" spans="1:10" x14ac:dyDescent="0.25">
      <c r="A169" s="139"/>
      <c r="B169" s="204"/>
      <c r="C169" s="41"/>
      <c r="D169" s="29"/>
      <c r="E169" s="22"/>
      <c r="F169" s="13"/>
      <c r="G169" s="12"/>
      <c r="H169" s="12"/>
      <c r="I169" s="12"/>
      <c r="J169" s="31"/>
    </row>
    <row r="170" spans="1:10" x14ac:dyDescent="0.25">
      <c r="A170" s="139"/>
      <c r="B170" s="204"/>
      <c r="C170" s="41"/>
      <c r="D170" s="29"/>
      <c r="E170" s="22"/>
      <c r="F170" s="13"/>
      <c r="G170" s="12"/>
      <c r="H170" s="12"/>
      <c r="I170" s="12"/>
      <c r="J170" s="31"/>
    </row>
    <row r="171" spans="1:10" x14ac:dyDescent="0.25">
      <c r="A171" s="139"/>
      <c r="B171" s="204"/>
      <c r="C171" s="41"/>
      <c r="D171" s="29"/>
      <c r="E171" s="22"/>
      <c r="F171" s="13"/>
      <c r="G171" s="12"/>
      <c r="H171" s="12"/>
      <c r="I171" s="12"/>
      <c r="J171" s="31"/>
    </row>
    <row r="172" spans="1:10" x14ac:dyDescent="0.25">
      <c r="A172" s="139"/>
      <c r="B172" s="204"/>
      <c r="C172" s="41"/>
      <c r="D172" s="29"/>
      <c r="E172" s="22"/>
      <c r="F172" s="13"/>
      <c r="G172" s="12"/>
      <c r="H172" s="12"/>
      <c r="I172" s="12"/>
      <c r="J172" s="31"/>
    </row>
    <row r="173" spans="1:10" x14ac:dyDescent="0.25">
      <c r="A173" s="139"/>
      <c r="B173" s="204"/>
      <c r="C173" s="41"/>
      <c r="D173" s="29"/>
      <c r="E173" s="22"/>
      <c r="F173" s="13"/>
      <c r="G173" s="12"/>
      <c r="H173" s="12"/>
      <c r="I173" s="12"/>
      <c r="J173" s="31"/>
    </row>
    <row r="174" spans="1:10" x14ac:dyDescent="0.25">
      <c r="A174" s="139"/>
      <c r="B174" s="204"/>
      <c r="C174" s="41"/>
      <c r="D174" s="29"/>
      <c r="E174" s="22"/>
      <c r="F174" s="13"/>
      <c r="G174" s="12"/>
      <c r="H174" s="12"/>
      <c r="I174" s="12"/>
      <c r="J174" s="31"/>
    </row>
    <row r="175" spans="1:10" x14ac:dyDescent="0.25">
      <c r="A175" s="139"/>
      <c r="B175" s="204"/>
      <c r="C175" s="41"/>
      <c r="D175" s="29"/>
      <c r="E175" s="22"/>
      <c r="F175" s="13"/>
      <c r="G175" s="12"/>
      <c r="H175" s="12"/>
      <c r="I175" s="12"/>
      <c r="J175" s="31"/>
    </row>
    <row r="176" spans="1:10" x14ac:dyDescent="0.25">
      <c r="A176" s="139"/>
      <c r="B176" s="204"/>
      <c r="C176" s="41"/>
      <c r="D176" s="29"/>
      <c r="E176" s="22"/>
      <c r="F176" s="13"/>
      <c r="G176" s="12"/>
      <c r="H176" s="12"/>
      <c r="I176" s="12"/>
      <c r="J176" s="31"/>
    </row>
    <row r="177" spans="1:10" x14ac:dyDescent="0.25">
      <c r="A177" s="139"/>
      <c r="B177" s="204"/>
      <c r="C177" s="41"/>
      <c r="D177" s="29"/>
      <c r="E177" s="22"/>
      <c r="F177" s="13"/>
      <c r="G177" s="12"/>
      <c r="H177" s="12"/>
      <c r="I177" s="12"/>
      <c r="J177" s="31"/>
    </row>
    <row r="178" spans="1:10" x14ac:dyDescent="0.25">
      <c r="A178" s="139"/>
      <c r="B178" s="204"/>
      <c r="C178" s="41"/>
      <c r="D178" s="29"/>
      <c r="E178" s="22"/>
      <c r="F178" s="13"/>
      <c r="G178" s="12"/>
      <c r="H178" s="12"/>
      <c r="I178" s="12"/>
      <c r="J178" s="31"/>
    </row>
    <row r="179" spans="1:10" x14ac:dyDescent="0.25">
      <c r="A179" s="139"/>
      <c r="B179" s="204"/>
      <c r="C179" s="41"/>
      <c r="D179" s="29"/>
      <c r="E179" s="22"/>
      <c r="F179" s="13"/>
      <c r="G179" s="12"/>
      <c r="H179" s="12"/>
      <c r="I179" s="12"/>
      <c r="J179" s="31"/>
    </row>
    <row r="180" spans="1:10" x14ac:dyDescent="0.25">
      <c r="A180" s="139"/>
      <c r="B180" s="204"/>
      <c r="C180" s="41"/>
      <c r="D180" s="29"/>
      <c r="E180" s="22"/>
      <c r="F180" s="13"/>
      <c r="G180" s="12"/>
      <c r="H180" s="12"/>
      <c r="I180" s="12"/>
      <c r="J180" s="31"/>
    </row>
    <row r="181" spans="1:10" x14ac:dyDescent="0.25">
      <c r="A181" s="139"/>
      <c r="B181" s="204"/>
      <c r="C181" s="41"/>
      <c r="D181" s="29"/>
      <c r="E181" s="22"/>
      <c r="F181" s="13"/>
      <c r="G181" s="12"/>
      <c r="H181" s="12"/>
      <c r="I181" s="12"/>
      <c r="J181" s="31"/>
    </row>
    <row r="182" spans="1:10" x14ac:dyDescent="0.25">
      <c r="A182" s="139"/>
      <c r="B182" s="204"/>
      <c r="C182" s="41"/>
      <c r="D182" s="29"/>
      <c r="E182" s="22"/>
      <c r="F182" s="13"/>
      <c r="G182" s="12"/>
      <c r="H182" s="12"/>
      <c r="I182" s="12"/>
      <c r="J182" s="31"/>
    </row>
    <row r="183" spans="1:10" x14ac:dyDescent="0.25">
      <c r="A183" s="139"/>
      <c r="B183" s="204"/>
      <c r="C183" s="41"/>
      <c r="D183" s="29"/>
      <c r="E183" s="22"/>
      <c r="F183" s="13"/>
      <c r="G183" s="12"/>
      <c r="H183" s="12"/>
      <c r="I183" s="12"/>
      <c r="J183" s="31"/>
    </row>
    <row r="184" spans="1:10" x14ac:dyDescent="0.25">
      <c r="A184" s="139"/>
      <c r="B184" s="205"/>
      <c r="C184" s="39"/>
      <c r="D184" s="29"/>
      <c r="E184" s="22"/>
      <c r="F184" s="13"/>
      <c r="G184" s="12"/>
      <c r="H184" s="12"/>
      <c r="I184" s="12"/>
      <c r="J184" s="31"/>
    </row>
    <row r="185" spans="1:10" x14ac:dyDescent="0.25">
      <c r="A185" s="139"/>
      <c r="B185" s="204"/>
      <c r="C185" s="40"/>
      <c r="D185" s="29"/>
      <c r="E185" s="22"/>
      <c r="F185" s="13"/>
      <c r="G185" s="12"/>
      <c r="H185" s="12"/>
      <c r="I185" s="12"/>
      <c r="J185" s="31"/>
    </row>
    <row r="186" spans="1:10" x14ac:dyDescent="0.25">
      <c r="A186" s="139"/>
      <c r="B186" s="204"/>
      <c r="C186" s="40"/>
      <c r="D186" s="29"/>
      <c r="E186" s="22"/>
      <c r="F186" s="13"/>
      <c r="G186" s="12"/>
      <c r="H186" s="12"/>
      <c r="I186" s="12"/>
      <c r="J186" s="31"/>
    </row>
    <row r="187" spans="1:10" x14ac:dyDescent="0.25">
      <c r="A187" s="139"/>
      <c r="B187" s="204"/>
      <c r="C187" s="40"/>
      <c r="D187" s="29"/>
      <c r="E187" s="22"/>
      <c r="F187" s="13"/>
      <c r="G187" s="12"/>
      <c r="H187" s="12"/>
      <c r="I187" s="12"/>
      <c r="J187" s="31"/>
    </row>
    <row r="188" spans="1:10" x14ac:dyDescent="0.25">
      <c r="A188" s="139"/>
      <c r="B188" s="204"/>
      <c r="C188" s="41"/>
      <c r="D188" s="29"/>
      <c r="E188" s="22"/>
      <c r="F188" s="13"/>
      <c r="G188" s="12"/>
      <c r="H188" s="12"/>
      <c r="I188" s="12"/>
      <c r="J188" s="31"/>
    </row>
    <row r="189" spans="1:10" x14ac:dyDescent="0.25">
      <c r="A189" s="139"/>
      <c r="B189" s="204"/>
      <c r="C189" s="41"/>
      <c r="D189" s="29"/>
      <c r="E189" s="22"/>
      <c r="F189" s="13"/>
      <c r="G189" s="12"/>
      <c r="H189" s="12"/>
      <c r="I189" s="12"/>
      <c r="J189" s="31"/>
    </row>
    <row r="190" spans="1:10" x14ac:dyDescent="0.25">
      <c r="A190" s="139"/>
      <c r="B190" s="204"/>
      <c r="C190" s="41"/>
      <c r="D190" s="29"/>
      <c r="E190" s="22"/>
      <c r="F190" s="13"/>
      <c r="G190" s="12"/>
      <c r="H190" s="12"/>
      <c r="I190" s="12"/>
      <c r="J190" s="31"/>
    </row>
    <row r="191" spans="1:10" x14ac:dyDescent="0.25">
      <c r="A191" s="139"/>
      <c r="B191" s="204"/>
      <c r="C191" s="41"/>
      <c r="D191" s="29"/>
      <c r="E191" s="22"/>
      <c r="F191" s="13"/>
      <c r="G191" s="12"/>
      <c r="H191" s="12"/>
      <c r="I191" s="12"/>
      <c r="J191" s="31"/>
    </row>
    <row r="192" spans="1:10" x14ac:dyDescent="0.25">
      <c r="A192" s="139"/>
      <c r="B192" s="204"/>
      <c r="C192" s="41"/>
      <c r="D192" s="29"/>
      <c r="E192" s="22"/>
      <c r="F192" s="13"/>
      <c r="G192" s="12"/>
      <c r="H192" s="12"/>
      <c r="I192" s="12"/>
      <c r="J192" s="31"/>
    </row>
    <row r="193" spans="1:10" x14ac:dyDescent="0.25">
      <c r="A193" s="139"/>
      <c r="B193" s="204"/>
      <c r="C193" s="41"/>
      <c r="D193" s="29"/>
      <c r="E193" s="22"/>
      <c r="F193" s="13"/>
      <c r="G193" s="12"/>
      <c r="H193" s="12"/>
      <c r="I193" s="12"/>
      <c r="J193" s="31"/>
    </row>
    <row r="194" spans="1:10" x14ac:dyDescent="0.25">
      <c r="A194" s="139"/>
      <c r="B194" s="204"/>
      <c r="C194" s="41"/>
      <c r="D194" s="29"/>
      <c r="E194" s="22"/>
      <c r="F194" s="13"/>
      <c r="G194" s="12"/>
      <c r="H194" s="12"/>
      <c r="I194" s="12"/>
      <c r="J194" s="31"/>
    </row>
    <row r="195" spans="1:10" x14ac:dyDescent="0.25">
      <c r="A195" s="139"/>
      <c r="B195" s="204"/>
      <c r="C195" s="41"/>
      <c r="D195" s="29"/>
      <c r="E195" s="22"/>
      <c r="F195" s="13"/>
      <c r="G195" s="12"/>
      <c r="H195" s="12"/>
      <c r="I195" s="12"/>
      <c r="J195" s="31"/>
    </row>
    <row r="196" spans="1:10" x14ac:dyDescent="0.25">
      <c r="A196" s="139"/>
      <c r="B196" s="204"/>
      <c r="C196" s="41"/>
      <c r="D196" s="29"/>
      <c r="E196" s="22"/>
      <c r="F196" s="13"/>
      <c r="G196" s="12"/>
      <c r="H196" s="12"/>
      <c r="I196" s="12"/>
      <c r="J196" s="31"/>
    </row>
    <row r="197" spans="1:10" x14ac:dyDescent="0.25">
      <c r="A197" s="139"/>
      <c r="B197" s="204"/>
      <c r="C197" s="41"/>
      <c r="D197" s="29"/>
      <c r="E197" s="22"/>
      <c r="F197" s="13"/>
      <c r="G197" s="12"/>
      <c r="H197" s="12"/>
      <c r="I197" s="12"/>
      <c r="J197" s="31"/>
    </row>
    <row r="198" spans="1:10" x14ac:dyDescent="0.25">
      <c r="A198" s="139"/>
      <c r="B198" s="205"/>
      <c r="C198" s="41"/>
      <c r="D198" s="29"/>
      <c r="E198" s="22"/>
      <c r="F198" s="13"/>
      <c r="G198" s="12"/>
      <c r="H198" s="12"/>
      <c r="I198" s="12"/>
      <c r="J198" s="31"/>
    </row>
    <row r="199" spans="1:10" x14ac:dyDescent="0.25">
      <c r="A199" s="139"/>
      <c r="B199" s="204"/>
      <c r="C199" s="41"/>
      <c r="D199" s="29"/>
      <c r="E199" s="22"/>
      <c r="F199" s="13"/>
      <c r="G199" s="12"/>
      <c r="H199" s="12"/>
      <c r="I199" s="12"/>
      <c r="J199" s="31"/>
    </row>
    <row r="200" spans="1:10" x14ac:dyDescent="0.25">
      <c r="A200" s="139"/>
      <c r="B200" s="204"/>
      <c r="C200" s="41"/>
      <c r="D200" s="29"/>
      <c r="E200" s="22"/>
      <c r="F200" s="13"/>
      <c r="G200" s="12"/>
      <c r="H200" s="12"/>
      <c r="I200" s="12"/>
      <c r="J200" s="31"/>
    </row>
    <row r="201" spans="1:10" x14ac:dyDescent="0.25">
      <c r="A201" s="139"/>
      <c r="B201" s="204"/>
      <c r="C201" s="41"/>
      <c r="D201" s="29"/>
      <c r="E201" s="22"/>
      <c r="F201" s="13"/>
      <c r="G201" s="12"/>
      <c r="H201" s="12"/>
      <c r="I201" s="12"/>
      <c r="J201" s="31"/>
    </row>
    <row r="202" spans="1:10" x14ac:dyDescent="0.25">
      <c r="A202" s="139"/>
      <c r="B202" s="206"/>
      <c r="C202" s="41"/>
      <c r="D202" s="29"/>
      <c r="E202" s="22"/>
      <c r="F202" s="13"/>
      <c r="G202" s="21"/>
      <c r="H202" s="21"/>
      <c r="I202" s="21"/>
      <c r="J202" s="32"/>
    </row>
    <row r="203" spans="1:10" x14ac:dyDescent="0.25">
      <c r="A203" s="139"/>
      <c r="B203" s="204"/>
      <c r="C203" s="41"/>
      <c r="D203" s="29"/>
      <c r="E203" s="22"/>
      <c r="F203" s="13"/>
      <c r="G203" s="12"/>
      <c r="H203" s="12"/>
      <c r="I203" s="12"/>
      <c r="J203" s="31"/>
    </row>
    <row r="204" spans="1:10" x14ac:dyDescent="0.25">
      <c r="A204" s="139"/>
      <c r="B204" s="204"/>
      <c r="C204" s="41"/>
      <c r="D204" s="29"/>
      <c r="E204" s="22"/>
      <c r="F204" s="13"/>
      <c r="G204" s="12"/>
      <c r="H204" s="12"/>
      <c r="I204" s="12"/>
      <c r="J204" s="31"/>
    </row>
    <row r="205" spans="1:10" ht="18" customHeight="1" thickBot="1" x14ac:dyDescent="0.3">
      <c r="A205" s="139"/>
      <c r="B205" s="207"/>
      <c r="C205" s="42"/>
      <c r="D205" s="209"/>
      <c r="E205" s="23"/>
      <c r="F205" s="33"/>
      <c r="G205" s="34"/>
      <c r="H205" s="34"/>
      <c r="I205" s="34"/>
      <c r="J205" s="35"/>
    </row>
  </sheetData>
  <autoFilter ref="B6:J75" xr:uid="{381DC043-D17F-4B63-85D1-2795575A99E9}">
    <sortState ref="B7:J75">
      <sortCondition ref="D6:D75"/>
    </sortState>
  </autoFilter>
  <dataValidations count="2">
    <dataValidation type="list" allowBlank="1" showInputMessage="1" showErrorMessage="1" sqref="I76:I205" xr:uid="{E9F37588-0EB4-4A38-8C1D-7A42882A1778}">
      <formula1>"Electricity, Nat Gas, Fuel Oil, Kerosene, Propane, Wood"</formula1>
    </dataValidation>
    <dataValidation type="list" allowBlank="1" showInputMessage="1" showErrorMessage="1" sqref="J76:J205 I7:I75" xr:uid="{2FED1A26-6468-4782-BC9A-A9B6969D3C07}">
      <formula1>"kWh, Therms, Gallons, Cords, Lbs"</formula1>
    </dataValidation>
  </dataValidations>
  <pageMargins left="0.25" right="0.25" top="0.75" bottom="0.75" header="0.3" footer="0.3"/>
  <pageSetup fitToHeight="0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58"/>
  <sheetViews>
    <sheetView zoomScale="120" zoomScaleNormal="120" workbookViewId="0">
      <pane ySplit="2" topLeftCell="A3" activePane="bottomLeft" state="frozen"/>
      <selection pane="bottomLeft" activeCell="D3" sqref="D3:D14"/>
    </sheetView>
  </sheetViews>
  <sheetFormatPr defaultRowHeight="15" x14ac:dyDescent="0.25"/>
  <cols>
    <col min="1" max="1" width="5.140625" customWidth="1"/>
    <col min="2" max="2" width="20.5703125" bestFit="1" customWidth="1"/>
    <col min="3" max="3" width="34.5703125" bestFit="1" customWidth="1"/>
    <col min="4" max="4" width="17.28515625" customWidth="1"/>
    <col min="5" max="6" width="17" bestFit="1" customWidth="1"/>
    <col min="7" max="7" width="11" bestFit="1" customWidth="1"/>
    <col min="11" max="11" width="11" bestFit="1" customWidth="1"/>
    <col min="12" max="13" width="11.5703125" customWidth="1"/>
  </cols>
  <sheetData>
    <row r="2" spans="2:9" x14ac:dyDescent="0.25">
      <c r="B2" s="134" t="s">
        <v>56</v>
      </c>
      <c r="C2" s="134" t="s">
        <v>32</v>
      </c>
      <c r="D2" s="134" t="s">
        <v>168</v>
      </c>
      <c r="E2" s="134" t="s">
        <v>13</v>
      </c>
      <c r="F2" s="134" t="s">
        <v>169</v>
      </c>
      <c r="G2" s="134" t="s">
        <v>46</v>
      </c>
      <c r="H2" s="135" t="s">
        <v>171</v>
      </c>
      <c r="I2" s="134" t="s">
        <v>170</v>
      </c>
    </row>
    <row r="3" spans="2:9" x14ac:dyDescent="0.25">
      <c r="B3" s="13" t="s">
        <v>245</v>
      </c>
      <c r="C3" s="13" t="s">
        <v>245</v>
      </c>
      <c r="D3" s="12" t="s">
        <v>9</v>
      </c>
      <c r="E3" s="12">
        <v>2017</v>
      </c>
      <c r="F3" s="12">
        <v>7889.9</v>
      </c>
      <c r="G3" s="239">
        <v>14248.5</v>
      </c>
      <c r="H3" s="15"/>
      <c r="I3" s="15"/>
    </row>
    <row r="4" spans="2:9" x14ac:dyDescent="0.25">
      <c r="B4" s="13" t="s">
        <v>245</v>
      </c>
      <c r="C4" s="13" t="s">
        <v>245</v>
      </c>
      <c r="D4" s="12" t="s">
        <v>11</v>
      </c>
      <c r="E4" s="12">
        <v>2017</v>
      </c>
      <c r="F4" s="12">
        <v>1452.6</v>
      </c>
      <c r="G4" s="239">
        <v>1753.43</v>
      </c>
      <c r="H4" s="15"/>
      <c r="I4" s="15"/>
    </row>
    <row r="5" spans="2:9" x14ac:dyDescent="0.25">
      <c r="B5" s="13" t="s">
        <v>207</v>
      </c>
      <c r="C5" s="13" t="s">
        <v>269</v>
      </c>
      <c r="D5" s="12" t="s">
        <v>9</v>
      </c>
      <c r="E5" s="12">
        <v>2017</v>
      </c>
      <c r="F5" s="12">
        <v>220.8</v>
      </c>
      <c r="G5" s="239">
        <v>413.51</v>
      </c>
      <c r="H5" s="15"/>
      <c r="I5" s="15"/>
    </row>
    <row r="6" spans="2:9" x14ac:dyDescent="0.25">
      <c r="B6" s="13" t="s">
        <v>205</v>
      </c>
      <c r="C6" s="13" t="s">
        <v>205</v>
      </c>
      <c r="D6" s="12" t="s">
        <v>11</v>
      </c>
      <c r="E6" s="12">
        <v>2017</v>
      </c>
      <c r="F6" s="12">
        <v>123</v>
      </c>
      <c r="G6" s="239"/>
      <c r="H6" s="15"/>
      <c r="I6" s="15"/>
    </row>
    <row r="7" spans="2:9" x14ac:dyDescent="0.25">
      <c r="B7" s="13" t="s">
        <v>205</v>
      </c>
      <c r="C7" s="13" t="s">
        <v>205</v>
      </c>
      <c r="D7" s="12" t="s">
        <v>11</v>
      </c>
      <c r="E7" s="12">
        <v>2017</v>
      </c>
      <c r="F7" s="240">
        <v>1086.7</v>
      </c>
      <c r="G7" s="241">
        <v>2403.92</v>
      </c>
      <c r="H7" s="15"/>
      <c r="I7" s="15"/>
    </row>
    <row r="8" spans="2:9" x14ac:dyDescent="0.25">
      <c r="B8" s="13" t="s">
        <v>233</v>
      </c>
      <c r="C8" s="13" t="s">
        <v>233</v>
      </c>
      <c r="D8" s="12" t="s">
        <v>9</v>
      </c>
      <c r="E8" s="12">
        <v>2017</v>
      </c>
      <c r="F8" s="12">
        <v>53.1</v>
      </c>
      <c r="G8" s="239">
        <v>72.78</v>
      </c>
      <c r="H8" s="15"/>
      <c r="I8" s="15"/>
    </row>
    <row r="9" spans="2:9" x14ac:dyDescent="0.25">
      <c r="B9" s="13" t="s">
        <v>245</v>
      </c>
      <c r="C9" s="24" t="s">
        <v>245</v>
      </c>
      <c r="D9" s="15" t="s">
        <v>9</v>
      </c>
      <c r="E9" s="15">
        <v>2016</v>
      </c>
      <c r="F9" s="260">
        <v>10790</v>
      </c>
      <c r="G9" s="259">
        <v>15574.68</v>
      </c>
      <c r="H9" s="15"/>
      <c r="I9" s="15"/>
    </row>
    <row r="10" spans="2:9" x14ac:dyDescent="0.25">
      <c r="B10" s="13" t="s">
        <v>245</v>
      </c>
      <c r="C10" s="24" t="s">
        <v>245</v>
      </c>
      <c r="D10" s="15" t="s">
        <v>11</v>
      </c>
      <c r="E10" s="15">
        <v>2016</v>
      </c>
      <c r="F10" s="15">
        <v>507</v>
      </c>
      <c r="G10" s="259">
        <v>426.84</v>
      </c>
      <c r="H10" s="15"/>
      <c r="I10" s="15"/>
    </row>
    <row r="11" spans="2:9" x14ac:dyDescent="0.25">
      <c r="B11" s="13" t="s">
        <v>207</v>
      </c>
      <c r="C11" s="24" t="s">
        <v>269</v>
      </c>
      <c r="D11" s="15" t="s">
        <v>9</v>
      </c>
      <c r="E11" s="15">
        <v>2016</v>
      </c>
      <c r="F11" s="260">
        <v>1679</v>
      </c>
      <c r="G11" s="259">
        <v>3582.26</v>
      </c>
      <c r="H11" s="15"/>
      <c r="I11" s="15"/>
    </row>
    <row r="12" spans="2:9" x14ac:dyDescent="0.25">
      <c r="B12" s="13" t="s">
        <v>207</v>
      </c>
      <c r="C12" s="24" t="s">
        <v>269</v>
      </c>
      <c r="D12" s="15" t="s">
        <v>11</v>
      </c>
      <c r="E12" s="15">
        <v>2016</v>
      </c>
      <c r="F12" s="260">
        <v>1187</v>
      </c>
      <c r="G12" s="259">
        <v>1543.42</v>
      </c>
      <c r="H12" s="15"/>
      <c r="I12" s="15"/>
    </row>
    <row r="13" spans="2:9" x14ac:dyDescent="0.25">
      <c r="B13" s="13" t="s">
        <v>205</v>
      </c>
      <c r="C13" s="24" t="s">
        <v>205</v>
      </c>
      <c r="D13" s="15" t="s">
        <v>11</v>
      </c>
      <c r="E13" s="15">
        <v>2016</v>
      </c>
      <c r="F13" s="15">
        <v>1055.5999999999999</v>
      </c>
      <c r="G13" s="259">
        <v>919.75</v>
      </c>
      <c r="H13" s="15"/>
      <c r="I13" s="15"/>
    </row>
    <row r="14" spans="2:9" x14ac:dyDescent="0.25">
      <c r="B14" s="13" t="s">
        <v>233</v>
      </c>
      <c r="C14" s="24" t="s">
        <v>233</v>
      </c>
      <c r="D14" s="15" t="s">
        <v>9</v>
      </c>
      <c r="E14" s="15">
        <v>2016</v>
      </c>
      <c r="F14" s="15">
        <v>53.1</v>
      </c>
      <c r="G14" s="20">
        <v>72.78</v>
      </c>
      <c r="H14" s="15"/>
      <c r="I14" s="15"/>
    </row>
    <row r="15" spans="2:9" x14ac:dyDescent="0.25">
      <c r="B15" s="13"/>
      <c r="C15" s="24"/>
      <c r="D15" s="15"/>
      <c r="E15" s="15"/>
      <c r="F15" s="15"/>
      <c r="G15" s="20"/>
      <c r="H15" s="15"/>
      <c r="I15" s="15"/>
    </row>
    <row r="16" spans="2:9" x14ac:dyDescent="0.25">
      <c r="B16" s="13"/>
      <c r="C16" s="24"/>
      <c r="D16" s="15"/>
      <c r="E16" s="15"/>
      <c r="F16" s="15"/>
      <c r="G16" s="20"/>
      <c r="H16" s="15"/>
      <c r="I16" s="15"/>
    </row>
    <row r="17" spans="2:9" x14ac:dyDescent="0.25">
      <c r="B17" s="13"/>
      <c r="C17" s="24"/>
      <c r="D17" s="15"/>
      <c r="E17" s="15"/>
      <c r="F17" s="15"/>
      <c r="G17" s="20"/>
      <c r="H17" s="15"/>
      <c r="I17" s="15"/>
    </row>
    <row r="18" spans="2:9" x14ac:dyDescent="0.25">
      <c r="B18" s="13"/>
      <c r="C18" s="24"/>
      <c r="D18" s="15"/>
      <c r="E18" s="15"/>
      <c r="F18" s="15"/>
      <c r="G18" s="20"/>
      <c r="H18" s="15"/>
      <c r="I18" s="15"/>
    </row>
    <row r="19" spans="2:9" x14ac:dyDescent="0.25">
      <c r="B19" s="13"/>
      <c r="C19" s="24"/>
      <c r="D19" s="15"/>
      <c r="E19" s="15"/>
      <c r="F19" s="15"/>
      <c r="G19" s="20"/>
      <c r="H19" s="15"/>
      <c r="I19" s="15"/>
    </row>
    <row r="20" spans="2:9" x14ac:dyDescent="0.25">
      <c r="B20" s="13"/>
      <c r="C20" s="24"/>
      <c r="D20" s="15"/>
      <c r="E20" s="15"/>
      <c r="F20" s="15"/>
      <c r="G20" s="20"/>
      <c r="H20" s="15"/>
      <c r="I20" s="15"/>
    </row>
    <row r="21" spans="2:9" x14ac:dyDescent="0.25">
      <c r="B21" s="13"/>
      <c r="C21" s="24"/>
      <c r="D21" s="15"/>
      <c r="E21" s="15"/>
      <c r="F21" s="15"/>
      <c r="G21" s="20"/>
      <c r="H21" s="15"/>
      <c r="I21" s="15"/>
    </row>
    <row r="22" spans="2:9" x14ac:dyDescent="0.25">
      <c r="B22" s="13"/>
      <c r="C22" s="24"/>
      <c r="D22" s="15"/>
      <c r="E22" s="15"/>
      <c r="F22" s="15"/>
      <c r="G22" s="20"/>
      <c r="H22" s="15"/>
      <c r="I22" s="15"/>
    </row>
    <row r="23" spans="2:9" x14ac:dyDescent="0.25">
      <c r="B23" s="13"/>
      <c r="C23" s="24"/>
      <c r="D23" s="15"/>
      <c r="E23" s="15"/>
      <c r="F23" s="15"/>
      <c r="G23" s="20"/>
      <c r="H23" s="15"/>
      <c r="I23" s="15"/>
    </row>
    <row r="24" spans="2:9" x14ac:dyDescent="0.25">
      <c r="B24" s="13"/>
      <c r="C24" s="24"/>
      <c r="D24" s="15"/>
      <c r="E24" s="15"/>
      <c r="F24" s="15"/>
      <c r="G24" s="20"/>
      <c r="H24" s="15"/>
      <c r="I24" s="15"/>
    </row>
    <row r="25" spans="2:9" x14ac:dyDescent="0.25">
      <c r="B25" s="13"/>
      <c r="C25" s="24"/>
      <c r="D25" s="15"/>
      <c r="E25" s="15"/>
      <c r="F25" s="15"/>
      <c r="G25" s="20"/>
      <c r="H25" s="15"/>
      <c r="I25" s="15"/>
    </row>
    <row r="26" spans="2:9" x14ac:dyDescent="0.25">
      <c r="B26" s="13"/>
      <c r="C26" s="24"/>
      <c r="D26" s="15"/>
      <c r="E26" s="15"/>
      <c r="F26" s="15"/>
      <c r="G26" s="20"/>
      <c r="H26" s="15"/>
      <c r="I26" s="15"/>
    </row>
    <row r="27" spans="2:9" x14ac:dyDescent="0.25">
      <c r="B27" s="13"/>
      <c r="C27" s="24"/>
      <c r="D27" s="15"/>
      <c r="E27" s="15"/>
      <c r="F27" s="15"/>
      <c r="G27" s="20"/>
      <c r="H27" s="15"/>
      <c r="I27" s="15"/>
    </row>
    <row r="28" spans="2:9" x14ac:dyDescent="0.25">
      <c r="B28" s="13"/>
      <c r="C28" s="24"/>
      <c r="D28" s="15"/>
      <c r="E28" s="15"/>
      <c r="F28" s="15"/>
      <c r="G28" s="20"/>
      <c r="H28" s="15"/>
      <c r="I28" s="15"/>
    </row>
    <row r="29" spans="2:9" x14ac:dyDescent="0.25">
      <c r="B29" s="13"/>
      <c r="C29" s="24"/>
      <c r="D29" s="15"/>
      <c r="E29" s="15"/>
      <c r="F29" s="15"/>
      <c r="G29" s="20"/>
      <c r="H29" s="15"/>
      <c r="I29" s="15"/>
    </row>
    <row r="30" spans="2:9" x14ac:dyDescent="0.25">
      <c r="B30" s="13"/>
      <c r="C30" s="24"/>
      <c r="D30" s="15"/>
      <c r="E30" s="15"/>
      <c r="F30" s="15"/>
      <c r="G30" s="20"/>
      <c r="H30" s="15"/>
      <c r="I30" s="15"/>
    </row>
    <row r="31" spans="2:9" x14ac:dyDescent="0.25">
      <c r="B31" s="13"/>
      <c r="C31" s="24"/>
      <c r="D31" s="15"/>
      <c r="E31" s="15"/>
      <c r="F31" s="15"/>
      <c r="G31" s="20"/>
      <c r="H31" s="15"/>
      <c r="I31" s="15"/>
    </row>
    <row r="32" spans="2:9" x14ac:dyDescent="0.25">
      <c r="B32" s="13"/>
      <c r="C32" s="24"/>
      <c r="D32" s="15"/>
      <c r="E32" s="15"/>
      <c r="F32" s="15"/>
      <c r="G32" s="20"/>
      <c r="H32" s="15"/>
      <c r="I32" s="15"/>
    </row>
    <row r="33" spans="2:9" x14ac:dyDescent="0.25">
      <c r="B33" s="13"/>
      <c r="C33" s="24"/>
      <c r="D33" s="15"/>
      <c r="E33" s="15"/>
      <c r="F33" s="15"/>
      <c r="G33" s="20"/>
      <c r="H33" s="15"/>
      <c r="I33" s="15"/>
    </row>
    <row r="34" spans="2:9" x14ac:dyDescent="0.25">
      <c r="B34" s="13"/>
      <c r="C34" s="24"/>
      <c r="D34" s="15"/>
      <c r="E34" s="15"/>
      <c r="F34" s="15"/>
      <c r="G34" s="20"/>
      <c r="H34" s="15"/>
      <c r="I34" s="15"/>
    </row>
    <row r="35" spans="2:9" x14ac:dyDescent="0.25">
      <c r="B35" s="13"/>
      <c r="C35" s="24"/>
      <c r="D35" s="15"/>
      <c r="E35" s="15"/>
      <c r="F35" s="15"/>
      <c r="G35" s="20"/>
      <c r="H35" s="15"/>
      <c r="I35" s="15"/>
    </row>
    <row r="36" spans="2:9" x14ac:dyDescent="0.25">
      <c r="B36" s="13"/>
      <c r="C36" s="24"/>
      <c r="D36" s="15"/>
      <c r="E36" s="15"/>
      <c r="F36" s="15"/>
      <c r="G36" s="20"/>
      <c r="H36" s="15"/>
      <c r="I36" s="15"/>
    </row>
    <row r="37" spans="2:9" x14ac:dyDescent="0.25">
      <c r="B37" s="13"/>
      <c r="C37" s="24"/>
      <c r="D37" s="15"/>
      <c r="E37" s="15"/>
      <c r="F37" s="15"/>
      <c r="G37" s="20"/>
      <c r="H37" s="15"/>
      <c r="I37" s="15"/>
    </row>
    <row r="38" spans="2:9" x14ac:dyDescent="0.25">
      <c r="B38" s="13"/>
      <c r="C38" s="24"/>
      <c r="D38" s="15"/>
      <c r="E38" s="15"/>
      <c r="F38" s="15"/>
      <c r="G38" s="20"/>
      <c r="H38" s="15"/>
      <c r="I38" s="15"/>
    </row>
    <row r="39" spans="2:9" x14ac:dyDescent="0.25">
      <c r="B39" s="13"/>
      <c r="C39" s="24"/>
      <c r="D39" s="15"/>
      <c r="E39" s="15"/>
      <c r="F39" s="15"/>
      <c r="G39" s="20"/>
      <c r="H39" s="15"/>
      <c r="I39" s="15"/>
    </row>
    <row r="40" spans="2:9" x14ac:dyDescent="0.25">
      <c r="B40" s="13"/>
      <c r="C40" s="24"/>
      <c r="D40" s="15"/>
      <c r="E40" s="15"/>
      <c r="F40" s="15"/>
      <c r="G40" s="20"/>
      <c r="H40" s="15"/>
      <c r="I40" s="15"/>
    </row>
    <row r="41" spans="2:9" x14ac:dyDescent="0.25">
      <c r="B41" s="13"/>
      <c r="C41" s="24"/>
      <c r="D41" s="15"/>
      <c r="E41" s="15"/>
      <c r="F41" s="15"/>
      <c r="G41" s="20"/>
      <c r="H41" s="15"/>
      <c r="I41" s="15"/>
    </row>
    <row r="42" spans="2:9" x14ac:dyDescent="0.25">
      <c r="B42" s="13"/>
      <c r="C42" s="24"/>
      <c r="D42" s="15"/>
      <c r="E42" s="15"/>
      <c r="F42" s="15"/>
      <c r="G42" s="20"/>
      <c r="H42" s="15"/>
      <c r="I42" s="15"/>
    </row>
    <row r="43" spans="2:9" x14ac:dyDescent="0.25">
      <c r="B43" s="13"/>
      <c r="C43" s="24"/>
      <c r="D43" s="15"/>
      <c r="E43" s="15"/>
      <c r="F43" s="15"/>
      <c r="G43" s="20"/>
      <c r="H43" s="15"/>
      <c r="I43" s="15"/>
    </row>
    <row r="44" spans="2:9" x14ac:dyDescent="0.25">
      <c r="B44" s="13"/>
      <c r="C44" s="24"/>
      <c r="D44" s="15"/>
      <c r="E44" s="15"/>
      <c r="F44" s="15"/>
      <c r="G44" s="20"/>
      <c r="H44" s="15"/>
      <c r="I44" s="15"/>
    </row>
    <row r="45" spans="2:9" x14ac:dyDescent="0.25">
      <c r="B45" s="13"/>
      <c r="C45" s="24"/>
      <c r="D45" s="15"/>
      <c r="E45" s="15"/>
      <c r="F45" s="15"/>
      <c r="G45" s="20"/>
      <c r="H45" s="15"/>
      <c r="I45" s="15"/>
    </row>
    <row r="46" spans="2:9" x14ac:dyDescent="0.25">
      <c r="B46" s="13"/>
      <c r="C46" s="24"/>
      <c r="D46" s="15"/>
      <c r="E46" s="15"/>
      <c r="F46" s="15"/>
      <c r="G46" s="20"/>
      <c r="H46" s="15"/>
      <c r="I46" s="15"/>
    </row>
    <row r="47" spans="2:9" x14ac:dyDescent="0.25">
      <c r="B47" s="13"/>
      <c r="C47" s="24"/>
      <c r="D47" s="15"/>
      <c r="E47" s="15"/>
      <c r="F47" s="15"/>
      <c r="G47" s="20"/>
      <c r="H47" s="15"/>
      <c r="I47" s="15"/>
    </row>
    <row r="48" spans="2:9" x14ac:dyDescent="0.25">
      <c r="B48" s="13"/>
      <c r="C48" s="24"/>
      <c r="D48" s="15"/>
      <c r="E48" s="15"/>
      <c r="F48" s="15"/>
      <c r="G48" s="20"/>
      <c r="H48" s="15"/>
      <c r="I48" s="15"/>
    </row>
    <row r="49" spans="2:9" x14ac:dyDescent="0.25">
      <c r="B49" s="13"/>
      <c r="C49" s="24"/>
      <c r="D49" s="15"/>
      <c r="E49" s="15"/>
      <c r="F49" s="15"/>
      <c r="G49" s="20"/>
      <c r="H49" s="15"/>
      <c r="I49" s="15"/>
    </row>
    <row r="50" spans="2:9" x14ac:dyDescent="0.25">
      <c r="B50" s="13"/>
      <c r="C50" s="24"/>
      <c r="D50" s="15"/>
      <c r="E50" s="15"/>
      <c r="F50" s="15"/>
      <c r="G50" s="20"/>
      <c r="H50" s="15"/>
      <c r="I50" s="15"/>
    </row>
    <row r="51" spans="2:9" x14ac:dyDescent="0.25">
      <c r="B51" s="13"/>
      <c r="C51" s="24"/>
      <c r="D51" s="15"/>
      <c r="E51" s="15"/>
      <c r="F51" s="15"/>
      <c r="G51" s="20"/>
      <c r="H51" s="15"/>
      <c r="I51" s="15"/>
    </row>
    <row r="52" spans="2:9" x14ac:dyDescent="0.25">
      <c r="B52" s="13"/>
      <c r="C52" s="24"/>
      <c r="D52" s="15"/>
      <c r="E52" s="15"/>
      <c r="F52" s="15"/>
      <c r="G52" s="20"/>
      <c r="H52" s="15"/>
      <c r="I52" s="15"/>
    </row>
    <row r="53" spans="2:9" x14ac:dyDescent="0.25">
      <c r="B53" s="13"/>
      <c r="C53" s="13"/>
      <c r="D53" s="15"/>
      <c r="E53" s="15"/>
      <c r="F53" s="15"/>
      <c r="G53" s="20"/>
      <c r="H53" s="15"/>
      <c r="I53" s="15"/>
    </row>
    <row r="54" spans="2:9" x14ac:dyDescent="0.25">
      <c r="B54" s="13"/>
      <c r="C54" s="13"/>
      <c r="D54" s="15"/>
      <c r="E54" s="15"/>
      <c r="F54" s="15"/>
      <c r="G54" s="20"/>
      <c r="H54" s="15"/>
      <c r="I54" s="15"/>
    </row>
    <row r="55" spans="2:9" x14ac:dyDescent="0.25">
      <c r="B55" s="13"/>
      <c r="C55" s="13"/>
      <c r="D55" s="15"/>
      <c r="E55" s="15"/>
      <c r="F55" s="15"/>
      <c r="G55" s="20"/>
      <c r="H55" s="15"/>
      <c r="I55" s="15"/>
    </row>
    <row r="56" spans="2:9" x14ac:dyDescent="0.25">
      <c r="B56" s="13"/>
      <c r="C56" s="24"/>
      <c r="D56" s="15"/>
      <c r="E56" s="15"/>
      <c r="F56" s="15"/>
      <c r="G56" s="20"/>
      <c r="H56" s="15"/>
      <c r="I56" s="15"/>
    </row>
    <row r="57" spans="2:9" x14ac:dyDescent="0.25">
      <c r="B57" s="13"/>
      <c r="C57" s="24"/>
      <c r="D57" s="15"/>
      <c r="E57" s="15"/>
      <c r="F57" s="15"/>
      <c r="G57" s="20"/>
      <c r="H57" s="15"/>
      <c r="I57" s="15"/>
    </row>
    <row r="58" spans="2:9" x14ac:dyDescent="0.25">
      <c r="B58" s="13"/>
      <c r="C58" s="24"/>
      <c r="D58" s="15"/>
      <c r="E58" s="15"/>
      <c r="F58" s="15"/>
      <c r="G58" s="20"/>
      <c r="H58" s="15"/>
      <c r="I58" s="1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49"/>
  <sheetViews>
    <sheetView zoomScale="120" zoomScaleNormal="120" zoomScalePageLayoutView="125" workbookViewId="0">
      <pane ySplit="3" topLeftCell="A4" activePane="bottomLeft" state="frozen"/>
      <selection pane="bottomLeft" activeCell="L5" sqref="L5"/>
    </sheetView>
  </sheetViews>
  <sheetFormatPr defaultColWidth="8.85546875" defaultRowHeight="15" x14ac:dyDescent="0.25"/>
  <cols>
    <col min="2" max="2" width="18.42578125" customWidth="1"/>
    <col min="3" max="3" width="21.85546875" customWidth="1"/>
    <col min="4" max="4" width="3.7109375" customWidth="1"/>
    <col min="5" max="5" width="5.7109375" customWidth="1"/>
    <col min="6" max="6" width="10.28515625" customWidth="1"/>
    <col min="7" max="7" width="13.5703125" customWidth="1"/>
    <col min="8" max="8" width="15.28515625" customWidth="1"/>
    <col min="9" max="9" width="11.7109375" customWidth="1"/>
    <col min="10" max="10" width="13.5703125" customWidth="1"/>
    <col min="11" max="11" width="13.42578125" customWidth="1"/>
  </cols>
  <sheetData>
    <row r="1" spans="2:11" x14ac:dyDescent="0.25">
      <c r="J1" s="1"/>
      <c r="K1" s="1"/>
    </row>
    <row r="2" spans="2:11" ht="15.75" thickBot="1" x14ac:dyDescent="0.3">
      <c r="J2" s="1"/>
      <c r="K2" s="1"/>
    </row>
    <row r="3" spans="2:11" x14ac:dyDescent="0.25">
      <c r="B3" s="36" t="s">
        <v>31</v>
      </c>
      <c r="C3" s="37" t="s">
        <v>32</v>
      </c>
      <c r="D3" s="37"/>
      <c r="E3" s="37" t="s">
        <v>13</v>
      </c>
      <c r="F3" s="37" t="s">
        <v>14</v>
      </c>
      <c r="G3" s="37" t="s">
        <v>15</v>
      </c>
      <c r="H3" s="37" t="s">
        <v>16</v>
      </c>
      <c r="I3" s="37" t="s">
        <v>17</v>
      </c>
      <c r="J3" s="37" t="s">
        <v>18</v>
      </c>
      <c r="K3" s="38" t="s">
        <v>19</v>
      </c>
    </row>
    <row r="4" spans="2:11" x14ac:dyDescent="0.25">
      <c r="B4" s="22" t="s">
        <v>258</v>
      </c>
      <c r="C4" s="13"/>
      <c r="D4" s="12"/>
      <c r="E4" s="30">
        <v>2017</v>
      </c>
      <c r="F4" s="200" t="s">
        <v>339</v>
      </c>
      <c r="G4" s="200" t="s">
        <v>341</v>
      </c>
      <c r="H4" s="196">
        <v>0</v>
      </c>
      <c r="I4" s="198">
        <v>0</v>
      </c>
      <c r="J4" s="196">
        <v>272.60000000000002</v>
      </c>
      <c r="K4" s="195">
        <v>513.71</v>
      </c>
    </row>
    <row r="5" spans="2:11" x14ac:dyDescent="0.25">
      <c r="B5" s="22" t="s">
        <v>671</v>
      </c>
      <c r="C5" s="13"/>
      <c r="D5" s="12"/>
      <c r="E5" s="202">
        <v>2017</v>
      </c>
      <c r="F5" s="201" t="s">
        <v>339</v>
      </c>
      <c r="G5" s="201" t="s">
        <v>341</v>
      </c>
      <c r="H5" s="197">
        <v>19273.3</v>
      </c>
      <c r="I5" s="199">
        <v>44640.21</v>
      </c>
      <c r="J5" s="197">
        <v>215</v>
      </c>
      <c r="K5" s="194">
        <v>451.63</v>
      </c>
    </row>
    <row r="6" spans="2:11" x14ac:dyDescent="0.25">
      <c r="B6" s="22" t="s">
        <v>672</v>
      </c>
      <c r="C6" s="13"/>
      <c r="D6" s="189"/>
      <c r="E6" s="202">
        <v>2017</v>
      </c>
      <c r="F6" s="201" t="s">
        <v>339</v>
      </c>
      <c r="G6" s="201" t="s">
        <v>341</v>
      </c>
      <c r="H6" s="197">
        <v>1036.4000000000001</v>
      </c>
      <c r="I6" s="199">
        <v>1899.12</v>
      </c>
      <c r="J6" s="197">
        <v>0</v>
      </c>
      <c r="K6" s="194">
        <v>0</v>
      </c>
    </row>
    <row r="7" spans="2:11" x14ac:dyDescent="0.25">
      <c r="B7" s="22" t="s">
        <v>245</v>
      </c>
      <c r="C7" s="13"/>
      <c r="D7" s="12"/>
      <c r="E7" s="202">
        <v>2017</v>
      </c>
      <c r="F7" s="201" t="s">
        <v>339</v>
      </c>
      <c r="G7" s="201" t="s">
        <v>341</v>
      </c>
      <c r="H7" s="197">
        <v>9918.2999999999993</v>
      </c>
      <c r="I7" s="199">
        <v>18247.27</v>
      </c>
      <c r="J7" s="197">
        <v>20449.2</v>
      </c>
      <c r="K7" s="194">
        <v>38092.33</v>
      </c>
    </row>
    <row r="8" spans="2:11" x14ac:dyDescent="0.25">
      <c r="B8" s="22" t="s">
        <v>340</v>
      </c>
      <c r="C8" s="13"/>
      <c r="D8" s="12"/>
      <c r="E8" s="189">
        <v>2017</v>
      </c>
      <c r="F8" s="190" t="s">
        <v>339</v>
      </c>
      <c r="G8" s="190" t="s">
        <v>341</v>
      </c>
      <c r="H8" s="191">
        <v>5291</v>
      </c>
      <c r="I8" s="192">
        <v>9417.98</v>
      </c>
      <c r="J8" s="191">
        <v>4391</v>
      </c>
      <c r="K8" s="193">
        <v>7859.89</v>
      </c>
    </row>
    <row r="9" spans="2:11" x14ac:dyDescent="0.25">
      <c r="B9" s="22" t="s">
        <v>205</v>
      </c>
      <c r="C9" s="13"/>
      <c r="D9" s="12"/>
      <c r="E9" s="189">
        <v>2017</v>
      </c>
      <c r="F9" s="190" t="s">
        <v>339</v>
      </c>
      <c r="G9" s="190" t="s">
        <v>341</v>
      </c>
      <c r="H9" s="191">
        <v>342.5</v>
      </c>
      <c r="I9" s="192">
        <v>637.28</v>
      </c>
      <c r="J9" s="191">
        <v>0</v>
      </c>
      <c r="K9" s="193">
        <v>0</v>
      </c>
    </row>
    <row r="10" spans="2:11" x14ac:dyDescent="0.25">
      <c r="B10" s="22" t="s">
        <v>233</v>
      </c>
      <c r="C10" s="13"/>
      <c r="D10" s="12"/>
      <c r="E10" s="189">
        <v>2017</v>
      </c>
      <c r="F10" s="190" t="s">
        <v>339</v>
      </c>
      <c r="G10" s="190" t="s">
        <v>341</v>
      </c>
      <c r="H10" s="191">
        <v>3120.5</v>
      </c>
      <c r="I10" s="192">
        <v>5500.34</v>
      </c>
      <c r="J10" s="191">
        <v>275.10000000000002</v>
      </c>
      <c r="K10" s="193">
        <v>418.05</v>
      </c>
    </row>
    <row r="11" spans="2:11" x14ac:dyDescent="0.25">
      <c r="B11" s="22" t="s">
        <v>258</v>
      </c>
      <c r="C11" s="13"/>
      <c r="D11" s="12"/>
      <c r="E11" s="30">
        <v>2016</v>
      </c>
      <c r="F11" s="200" t="s">
        <v>339</v>
      </c>
      <c r="G11" s="200" t="s">
        <v>341</v>
      </c>
      <c r="H11" s="265">
        <v>0</v>
      </c>
      <c r="I11" s="198">
        <v>0</v>
      </c>
      <c r="J11" s="196">
        <v>136</v>
      </c>
      <c r="K11" s="55">
        <v>210.72</v>
      </c>
    </row>
    <row r="12" spans="2:11" x14ac:dyDescent="0.25">
      <c r="B12" s="22" t="s">
        <v>671</v>
      </c>
      <c r="C12" s="13"/>
      <c r="D12" s="12"/>
      <c r="E12" s="202">
        <v>2016</v>
      </c>
      <c r="F12" s="201" t="s">
        <v>339</v>
      </c>
      <c r="G12" s="201" t="s">
        <v>341</v>
      </c>
      <c r="H12" s="74">
        <v>18534</v>
      </c>
      <c r="I12" s="55">
        <v>39576.75</v>
      </c>
      <c r="J12" s="197">
        <v>193</v>
      </c>
      <c r="K12" s="55">
        <v>451.63</v>
      </c>
    </row>
    <row r="13" spans="2:11" x14ac:dyDescent="0.25">
      <c r="B13" s="22" t="s">
        <v>672</v>
      </c>
      <c r="C13" s="13"/>
      <c r="D13" s="189"/>
      <c r="E13" s="202">
        <v>2016</v>
      </c>
      <c r="F13" s="201" t="s">
        <v>339</v>
      </c>
      <c r="G13" s="201" t="s">
        <v>341</v>
      </c>
      <c r="H13" s="197">
        <v>901</v>
      </c>
      <c r="I13" s="55">
        <v>1440.48</v>
      </c>
      <c r="J13" s="197">
        <v>0</v>
      </c>
      <c r="K13" s="194">
        <v>0</v>
      </c>
    </row>
    <row r="14" spans="2:11" x14ac:dyDescent="0.25">
      <c r="B14" s="22" t="s">
        <v>245</v>
      </c>
      <c r="C14" s="13"/>
      <c r="D14" s="12"/>
      <c r="E14" s="202">
        <v>2016</v>
      </c>
      <c r="F14" s="201" t="s">
        <v>339</v>
      </c>
      <c r="G14" s="201" t="s">
        <v>341</v>
      </c>
      <c r="H14" s="74">
        <v>7525</v>
      </c>
      <c r="I14" s="55">
        <v>11969</v>
      </c>
      <c r="J14" s="74">
        <v>13014</v>
      </c>
      <c r="K14" s="55">
        <v>20215.45</v>
      </c>
    </row>
    <row r="15" spans="2:11" x14ac:dyDescent="0.25">
      <c r="B15" s="22" t="s">
        <v>340</v>
      </c>
      <c r="C15" s="13"/>
      <c r="D15" s="12"/>
      <c r="E15" s="189">
        <v>2016</v>
      </c>
      <c r="F15" s="190" t="s">
        <v>339</v>
      </c>
      <c r="G15" s="190" t="s">
        <v>341</v>
      </c>
      <c r="H15" s="191">
        <v>5720</v>
      </c>
      <c r="I15" s="55">
        <v>9432.2800000000007</v>
      </c>
      <c r="J15" s="74">
        <v>4927</v>
      </c>
      <c r="K15" s="55">
        <v>7237.76</v>
      </c>
    </row>
    <row r="16" spans="2:11" x14ac:dyDescent="0.25">
      <c r="B16" s="22" t="s">
        <v>205</v>
      </c>
      <c r="C16" s="13"/>
      <c r="D16" s="12"/>
      <c r="E16" s="189">
        <v>2016</v>
      </c>
      <c r="F16" s="190" t="s">
        <v>339</v>
      </c>
      <c r="G16" s="190" t="s">
        <v>341</v>
      </c>
      <c r="H16" s="191">
        <v>261</v>
      </c>
      <c r="I16" s="262">
        <v>399.73</v>
      </c>
      <c r="J16" s="264">
        <v>0</v>
      </c>
      <c r="K16" s="193">
        <v>0</v>
      </c>
    </row>
    <row r="17" spans="2:11" x14ac:dyDescent="0.25">
      <c r="B17" s="22" t="s">
        <v>233</v>
      </c>
      <c r="C17" s="13"/>
      <c r="D17" s="12"/>
      <c r="E17" s="189">
        <v>2016</v>
      </c>
      <c r="F17" s="190" t="s">
        <v>339</v>
      </c>
      <c r="G17" s="190" t="s">
        <v>341</v>
      </c>
      <c r="H17" s="263">
        <v>3301</v>
      </c>
      <c r="I17" s="55">
        <v>5203.4399999999996</v>
      </c>
      <c r="J17" s="191">
        <v>275</v>
      </c>
      <c r="K17" s="193">
        <v>418.05</v>
      </c>
    </row>
    <row r="18" spans="2:11" x14ac:dyDescent="0.25">
      <c r="B18" s="22"/>
      <c r="C18" s="13"/>
      <c r="D18" s="12"/>
      <c r="E18" s="189"/>
      <c r="F18" s="190"/>
      <c r="G18" s="190"/>
      <c r="H18" s="191"/>
      <c r="I18" s="192"/>
      <c r="J18" s="191"/>
      <c r="K18" s="193"/>
    </row>
    <row r="19" spans="2:11" x14ac:dyDescent="0.25">
      <c r="B19" s="22"/>
      <c r="C19" s="13"/>
      <c r="D19" s="12"/>
      <c r="E19" s="189"/>
      <c r="F19" s="190"/>
      <c r="G19" s="190"/>
      <c r="H19" s="191"/>
      <c r="I19" s="192"/>
      <c r="J19" s="191"/>
      <c r="K19" s="193"/>
    </row>
    <row r="20" spans="2:11" x14ac:dyDescent="0.25">
      <c r="B20" s="22"/>
      <c r="C20" s="13"/>
      <c r="D20" s="12"/>
      <c r="E20" s="189"/>
      <c r="F20" s="190"/>
      <c r="G20" s="190"/>
      <c r="H20" s="191"/>
      <c r="I20" s="192"/>
      <c r="J20" s="191"/>
      <c r="K20" s="193"/>
    </row>
    <row r="21" spans="2:11" x14ac:dyDescent="0.25">
      <c r="B21" s="22"/>
      <c r="C21" s="13"/>
      <c r="D21" s="12"/>
      <c r="E21" s="189"/>
      <c r="F21" s="190"/>
      <c r="G21" s="190"/>
      <c r="H21" s="191"/>
      <c r="I21" s="192"/>
      <c r="J21" s="191"/>
      <c r="K21" s="193"/>
    </row>
    <row r="22" spans="2:11" x14ac:dyDescent="0.25">
      <c r="B22" s="22"/>
      <c r="C22" s="13"/>
      <c r="D22" s="12"/>
      <c r="E22" s="189"/>
      <c r="F22" s="190"/>
      <c r="G22" s="190"/>
      <c r="H22" s="191"/>
      <c r="I22" s="192"/>
      <c r="J22" s="191"/>
      <c r="K22" s="193"/>
    </row>
    <row r="23" spans="2:11" x14ac:dyDescent="0.25">
      <c r="B23" s="22"/>
      <c r="C23" s="13"/>
      <c r="D23" s="12"/>
      <c r="E23" s="189"/>
      <c r="F23" s="190"/>
      <c r="G23" s="190"/>
      <c r="H23" s="191"/>
      <c r="I23" s="192"/>
      <c r="J23" s="191"/>
      <c r="K23" s="193"/>
    </row>
    <row r="24" spans="2:11" x14ac:dyDescent="0.25">
      <c r="B24" s="22"/>
      <c r="C24" s="13"/>
      <c r="D24" s="12"/>
      <c r="E24" s="189"/>
      <c r="F24" s="190"/>
      <c r="G24" s="190"/>
      <c r="H24" s="191"/>
      <c r="I24" s="192"/>
      <c r="J24" s="191"/>
      <c r="K24" s="193"/>
    </row>
    <row r="25" spans="2:11" x14ac:dyDescent="0.25">
      <c r="B25" s="22"/>
      <c r="C25" s="13"/>
      <c r="D25" s="12"/>
      <c r="E25" s="189"/>
      <c r="F25" s="190"/>
      <c r="G25" s="190"/>
      <c r="H25" s="191"/>
      <c r="I25" s="192"/>
      <c r="J25" s="191"/>
      <c r="K25" s="193"/>
    </row>
    <row r="26" spans="2:11" x14ac:dyDescent="0.25">
      <c r="B26" s="22"/>
      <c r="C26" s="13"/>
      <c r="D26" s="12"/>
      <c r="E26" s="189"/>
      <c r="F26" s="190"/>
      <c r="G26" s="190"/>
      <c r="H26" s="191"/>
      <c r="I26" s="192"/>
      <c r="J26" s="191"/>
      <c r="K26" s="193"/>
    </row>
    <row r="27" spans="2:11" x14ac:dyDescent="0.25">
      <c r="B27" s="22"/>
      <c r="C27" s="13"/>
      <c r="D27" s="12"/>
      <c r="E27" s="189"/>
      <c r="F27" s="190"/>
      <c r="G27" s="190"/>
      <c r="H27" s="191"/>
      <c r="I27" s="192"/>
      <c r="J27" s="191"/>
      <c r="K27" s="193"/>
    </row>
    <row r="28" spans="2:11" x14ac:dyDescent="0.25">
      <c r="B28" s="22"/>
      <c r="C28" s="13"/>
      <c r="D28" s="12"/>
      <c r="E28" s="189"/>
      <c r="F28" s="190"/>
      <c r="G28" s="190"/>
      <c r="H28" s="191"/>
      <c r="I28" s="192"/>
      <c r="J28" s="191"/>
      <c r="K28" s="193"/>
    </row>
    <row r="29" spans="2:11" x14ac:dyDescent="0.25">
      <c r="B29" s="22"/>
      <c r="C29" s="13"/>
      <c r="D29" s="12"/>
      <c r="E29" s="189"/>
      <c r="F29" s="190"/>
      <c r="G29" s="190"/>
      <c r="H29" s="191"/>
      <c r="I29" s="192"/>
      <c r="J29" s="191"/>
      <c r="K29" s="193"/>
    </row>
    <row r="30" spans="2:11" x14ac:dyDescent="0.25">
      <c r="B30" s="22"/>
      <c r="C30" s="13"/>
      <c r="D30" s="12"/>
      <c r="E30" s="189"/>
      <c r="F30" s="190"/>
      <c r="G30" s="190"/>
      <c r="H30" s="191"/>
      <c r="I30" s="192"/>
      <c r="J30" s="191"/>
      <c r="K30" s="193"/>
    </row>
    <row r="31" spans="2:11" x14ac:dyDescent="0.25">
      <c r="B31" s="22"/>
      <c r="C31" s="13"/>
      <c r="D31" s="12"/>
      <c r="E31" s="189"/>
      <c r="F31" s="190"/>
      <c r="G31" s="190"/>
      <c r="H31" s="191"/>
      <c r="I31" s="192"/>
      <c r="J31" s="191"/>
      <c r="K31" s="193"/>
    </row>
    <row r="32" spans="2:11" x14ac:dyDescent="0.25">
      <c r="B32" s="22"/>
      <c r="C32" s="13"/>
      <c r="D32" s="12"/>
      <c r="E32" s="189"/>
      <c r="F32" s="190"/>
      <c r="G32" s="190"/>
      <c r="H32" s="191"/>
      <c r="I32" s="192"/>
      <c r="J32" s="191"/>
      <c r="K32" s="193"/>
    </row>
    <row r="33" spans="2:11" x14ac:dyDescent="0.25">
      <c r="B33" s="22"/>
      <c r="C33" s="13"/>
      <c r="D33" s="12"/>
      <c r="E33" s="189"/>
      <c r="F33" s="190"/>
      <c r="G33" s="190"/>
      <c r="H33" s="191"/>
      <c r="I33" s="192"/>
      <c r="J33" s="191"/>
      <c r="K33" s="193"/>
    </row>
    <row r="34" spans="2:11" x14ac:dyDescent="0.25">
      <c r="B34" s="22"/>
      <c r="C34" s="13"/>
      <c r="D34" s="12"/>
      <c r="E34" s="189"/>
      <c r="F34" s="190"/>
      <c r="G34" s="190"/>
      <c r="H34" s="191"/>
      <c r="I34" s="192"/>
      <c r="J34" s="191"/>
      <c r="K34" s="193"/>
    </row>
    <row r="35" spans="2:11" x14ac:dyDescent="0.25">
      <c r="B35" s="22"/>
      <c r="C35" s="13"/>
      <c r="D35" s="12"/>
      <c r="E35" s="189"/>
      <c r="F35" s="190"/>
      <c r="G35" s="190"/>
      <c r="H35" s="191"/>
      <c r="I35" s="192"/>
      <c r="J35" s="191"/>
      <c r="K35" s="193"/>
    </row>
    <row r="36" spans="2:11" x14ac:dyDescent="0.25">
      <c r="B36" s="22"/>
      <c r="C36" s="13"/>
      <c r="D36" s="12"/>
      <c r="E36" s="189"/>
      <c r="F36" s="190"/>
      <c r="G36" s="190"/>
      <c r="H36" s="191"/>
      <c r="I36" s="192"/>
      <c r="J36" s="191"/>
      <c r="K36" s="193"/>
    </row>
    <row r="37" spans="2:11" x14ac:dyDescent="0.25">
      <c r="B37" s="22"/>
      <c r="C37" s="13"/>
      <c r="D37" s="12"/>
      <c r="E37" s="189"/>
      <c r="F37" s="190"/>
      <c r="G37" s="190"/>
      <c r="H37" s="191"/>
      <c r="I37" s="192"/>
      <c r="J37" s="191"/>
      <c r="K37" s="193"/>
    </row>
    <row r="38" spans="2:11" x14ac:dyDescent="0.25">
      <c r="B38" s="22"/>
      <c r="C38" s="13"/>
      <c r="D38" s="12"/>
      <c r="E38" s="189"/>
      <c r="F38" s="190"/>
      <c r="G38" s="190"/>
      <c r="H38" s="191"/>
      <c r="I38" s="192"/>
      <c r="J38" s="191"/>
      <c r="K38" s="193"/>
    </row>
    <row r="39" spans="2:11" x14ac:dyDescent="0.25">
      <c r="B39" s="22"/>
      <c r="C39" s="13"/>
      <c r="D39" s="12"/>
      <c r="E39" s="189"/>
      <c r="F39" s="190"/>
      <c r="G39" s="190"/>
      <c r="H39" s="191"/>
      <c r="I39" s="192"/>
      <c r="J39" s="191"/>
      <c r="K39" s="193"/>
    </row>
    <row r="40" spans="2:11" x14ac:dyDescent="0.25">
      <c r="F40" s="11"/>
      <c r="G40" s="11"/>
      <c r="H40" s="4"/>
      <c r="I40" s="5"/>
      <c r="J40" s="3"/>
      <c r="K40" s="3"/>
    </row>
    <row r="41" spans="2:11" x14ac:dyDescent="0.25">
      <c r="F41" s="11"/>
      <c r="G41" s="11"/>
      <c r="H41" s="4"/>
      <c r="I41" s="5"/>
      <c r="J41" s="3"/>
      <c r="K41" s="3"/>
    </row>
    <row r="42" spans="2:11" x14ac:dyDescent="0.25">
      <c r="F42" s="11"/>
      <c r="G42" s="11"/>
      <c r="H42" s="4"/>
      <c r="I42" s="5"/>
      <c r="J42" s="3"/>
      <c r="K42" s="3"/>
    </row>
    <row r="43" spans="2:11" x14ac:dyDescent="0.25">
      <c r="F43" s="11"/>
      <c r="G43" s="11"/>
      <c r="H43" s="4"/>
      <c r="I43" s="5"/>
      <c r="J43" s="3"/>
      <c r="K43" s="3"/>
    </row>
    <row r="44" spans="2:11" x14ac:dyDescent="0.25">
      <c r="F44" s="11"/>
      <c r="G44" s="11"/>
      <c r="H44" s="3"/>
      <c r="I44" s="5"/>
      <c r="J44" s="3"/>
      <c r="K44" s="3"/>
    </row>
    <row r="45" spans="2:11" x14ac:dyDescent="0.25">
      <c r="F45" s="11"/>
      <c r="G45" s="11"/>
      <c r="H45" s="3"/>
      <c r="I45" s="5"/>
      <c r="J45" s="3"/>
      <c r="K45" s="3"/>
    </row>
    <row r="46" spans="2:11" x14ac:dyDescent="0.25">
      <c r="F46" s="11"/>
      <c r="G46" s="11"/>
      <c r="H46" s="3"/>
      <c r="I46" s="5"/>
      <c r="J46" s="3"/>
      <c r="K46" s="3"/>
    </row>
    <row r="47" spans="2:11" x14ac:dyDescent="0.25">
      <c r="F47" s="11"/>
      <c r="G47" s="11"/>
      <c r="H47" s="3"/>
      <c r="I47" s="5"/>
      <c r="J47" s="3"/>
      <c r="K47" s="3"/>
    </row>
    <row r="48" spans="2:11" x14ac:dyDescent="0.25">
      <c r="F48" s="11"/>
      <c r="G48" s="11"/>
      <c r="H48" s="3"/>
      <c r="I48" s="5"/>
      <c r="J48" s="3"/>
      <c r="K48" s="3"/>
    </row>
    <row r="49" spans="6:11" x14ac:dyDescent="0.25">
      <c r="F49" s="6"/>
      <c r="G49" s="6"/>
      <c r="H49" s="7"/>
      <c r="I49" s="2"/>
      <c r="J49" s="7"/>
      <c r="K49" s="7"/>
    </row>
  </sheetData>
  <pageMargins left="0.7" right="0.7" top="0.75" bottom="0.75" header="0.3" footer="0.3"/>
  <pageSetup orientation="portrait" horizontalDpi="4294967292" verticalDpi="429496729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50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2.42578125" bestFit="1" customWidth="1"/>
    <col min="2" max="2" width="23.28515625" customWidth="1"/>
    <col min="3" max="3" width="19" bestFit="1" customWidth="1"/>
    <col min="4" max="4" width="12" bestFit="1" customWidth="1"/>
    <col min="5" max="5" width="13.7109375" bestFit="1" customWidth="1"/>
    <col min="6" max="6" width="13" bestFit="1" customWidth="1"/>
    <col min="7" max="7" width="12.5703125" bestFit="1" customWidth="1"/>
    <col min="8" max="8" width="10.42578125" bestFit="1" customWidth="1"/>
    <col min="9" max="9" width="13.5703125" bestFit="1" customWidth="1"/>
    <col min="10" max="10" width="12.28515625" bestFit="1" customWidth="1"/>
    <col min="11" max="11" width="20.140625" bestFit="1" customWidth="1"/>
    <col min="12" max="12" width="18.42578125" bestFit="1" customWidth="1"/>
    <col min="13" max="13" width="18.28515625" bestFit="1" customWidth="1"/>
    <col min="14" max="14" width="17.5703125" bestFit="1" customWidth="1"/>
    <col min="15" max="15" width="12" bestFit="1" customWidth="1"/>
    <col min="17" max="17" width="12" bestFit="1" customWidth="1"/>
    <col min="18" max="18" width="13.7109375" bestFit="1" customWidth="1"/>
  </cols>
  <sheetData>
    <row r="1" spans="1:19" s="10" customFormat="1" x14ac:dyDescent="0.25">
      <c r="A1" s="10" t="s">
        <v>33</v>
      </c>
      <c r="B1" s="10" t="s">
        <v>47</v>
      </c>
      <c r="C1" s="10" t="s">
        <v>48</v>
      </c>
      <c r="D1" s="10" t="s">
        <v>34</v>
      </c>
      <c r="E1" s="10" t="s">
        <v>35</v>
      </c>
      <c r="F1" s="10" t="s">
        <v>36</v>
      </c>
      <c r="G1" s="10" t="s">
        <v>37</v>
      </c>
      <c r="H1" s="10" t="s">
        <v>38</v>
      </c>
      <c r="I1" s="10" t="s">
        <v>39</v>
      </c>
      <c r="J1" s="10" t="s">
        <v>40</v>
      </c>
      <c r="K1" s="10" t="s">
        <v>41</v>
      </c>
      <c r="L1" s="10" t="s">
        <v>42</v>
      </c>
      <c r="M1" s="10" t="s">
        <v>43</v>
      </c>
      <c r="N1" s="10" t="s">
        <v>44</v>
      </c>
      <c r="O1" s="10" t="s">
        <v>34</v>
      </c>
      <c r="P1" s="10" t="s">
        <v>14</v>
      </c>
      <c r="Q1" s="10" t="s">
        <v>49</v>
      </c>
      <c r="R1" s="10" t="s">
        <v>35</v>
      </c>
      <c r="S1" s="10" t="s">
        <v>14</v>
      </c>
    </row>
    <row r="2" spans="1:19" x14ac:dyDescent="0.25">
      <c r="A2">
        <v>3637051001</v>
      </c>
      <c r="B2" t="str">
        <f>VLOOKUP(A2,'Energy Provider Accounts'!C:D,2,FALSE)</f>
        <v>Water Delivery</v>
      </c>
      <c r="C2" t="s">
        <v>342</v>
      </c>
      <c r="D2" s="3">
        <v>42384</v>
      </c>
      <c r="E2" s="11" t="s">
        <v>369</v>
      </c>
      <c r="F2">
        <v>30</v>
      </c>
      <c r="G2" t="s">
        <v>344</v>
      </c>
      <c r="H2" t="s">
        <v>345</v>
      </c>
      <c r="I2">
        <v>861</v>
      </c>
      <c r="J2">
        <v>0</v>
      </c>
      <c r="K2">
        <v>0</v>
      </c>
      <c r="L2">
        <v>118.99</v>
      </c>
      <c r="M2">
        <v>-10.06</v>
      </c>
      <c r="N2">
        <v>108.97</v>
      </c>
      <c r="O2">
        <v>2016</v>
      </c>
      <c r="P2">
        <v>1</v>
      </c>
      <c r="Q2">
        <v>15</v>
      </c>
      <c r="R2">
        <v>20151216</v>
      </c>
      <c r="S2" s="237" t="str">
        <f t="shared" ref="S2:S65" si="0">CHOOSE(P2,"Jan","Feb","Mar","Apr","May","Jun","Jul","Aug","Sep","Oct","Nov","Dec")</f>
        <v>Jan</v>
      </c>
    </row>
    <row r="3" spans="1:19" x14ac:dyDescent="0.25">
      <c r="A3">
        <v>3637051001</v>
      </c>
      <c r="B3" t="str">
        <f>VLOOKUP(A3,'Energy Provider Accounts'!C:D,2,FALSE)</f>
        <v>Water Delivery</v>
      </c>
      <c r="C3" t="s">
        <v>342</v>
      </c>
      <c r="D3" s="3">
        <v>42416</v>
      </c>
      <c r="E3" s="11" t="s">
        <v>370</v>
      </c>
      <c r="F3">
        <v>30</v>
      </c>
      <c r="G3" t="s">
        <v>344</v>
      </c>
      <c r="H3" t="s">
        <v>345</v>
      </c>
      <c r="I3">
        <v>1230</v>
      </c>
      <c r="J3">
        <v>0</v>
      </c>
      <c r="K3">
        <v>0</v>
      </c>
      <c r="L3">
        <v>205.02</v>
      </c>
      <c r="M3">
        <v>-48.91</v>
      </c>
      <c r="N3">
        <v>156.19</v>
      </c>
      <c r="O3">
        <v>2016</v>
      </c>
      <c r="P3">
        <v>2</v>
      </c>
      <c r="Q3">
        <v>16</v>
      </c>
      <c r="R3">
        <v>20160117</v>
      </c>
      <c r="S3" s="237" t="str">
        <f t="shared" si="0"/>
        <v>Feb</v>
      </c>
    </row>
    <row r="4" spans="1:19" x14ac:dyDescent="0.25">
      <c r="A4">
        <v>3637051001</v>
      </c>
      <c r="B4" t="str">
        <f>VLOOKUP(A4,'Energy Provider Accounts'!C:D,2,FALSE)</f>
        <v>Water Delivery</v>
      </c>
      <c r="C4" t="s">
        <v>342</v>
      </c>
      <c r="D4" s="3">
        <v>42446</v>
      </c>
      <c r="E4" s="11" t="s">
        <v>449</v>
      </c>
      <c r="F4">
        <v>30</v>
      </c>
      <c r="G4" t="s">
        <v>344</v>
      </c>
      <c r="H4" t="s">
        <v>345</v>
      </c>
      <c r="I4">
        <v>1410</v>
      </c>
      <c r="J4">
        <v>0</v>
      </c>
      <c r="K4">
        <v>0</v>
      </c>
      <c r="L4">
        <v>222.93</v>
      </c>
      <c r="M4">
        <v>-49.41</v>
      </c>
      <c r="N4">
        <v>173.6</v>
      </c>
      <c r="O4">
        <v>2016</v>
      </c>
      <c r="P4">
        <v>3</v>
      </c>
      <c r="Q4">
        <v>17</v>
      </c>
      <c r="R4">
        <v>20160216</v>
      </c>
      <c r="S4" s="237" t="str">
        <f t="shared" si="0"/>
        <v>Mar</v>
      </c>
    </row>
    <row r="5" spans="1:19" x14ac:dyDescent="0.25">
      <c r="A5">
        <v>3637051001</v>
      </c>
      <c r="B5" t="str">
        <f>VLOOKUP(A5,'Energy Provider Accounts'!C:D,2,FALSE)</f>
        <v>Water Delivery</v>
      </c>
      <c r="C5" t="s">
        <v>342</v>
      </c>
      <c r="D5" s="3">
        <v>42478</v>
      </c>
      <c r="E5" s="11" t="s">
        <v>450</v>
      </c>
      <c r="F5">
        <v>30</v>
      </c>
      <c r="G5" t="s">
        <v>344</v>
      </c>
      <c r="H5" t="s">
        <v>345</v>
      </c>
      <c r="I5">
        <v>1217</v>
      </c>
      <c r="J5">
        <v>0</v>
      </c>
      <c r="K5">
        <v>0</v>
      </c>
      <c r="L5">
        <v>179.2</v>
      </c>
      <c r="M5">
        <v>-34.1</v>
      </c>
      <c r="N5">
        <v>145.15</v>
      </c>
      <c r="O5">
        <v>2016</v>
      </c>
      <c r="P5">
        <v>4</v>
      </c>
      <c r="Q5">
        <v>18</v>
      </c>
      <c r="R5">
        <v>20160319</v>
      </c>
      <c r="S5" s="237" t="str">
        <f t="shared" si="0"/>
        <v>Apr</v>
      </c>
    </row>
    <row r="6" spans="1:19" x14ac:dyDescent="0.25">
      <c r="A6">
        <v>3637051001</v>
      </c>
      <c r="B6" t="str">
        <f>VLOOKUP(A6,'Energy Provider Accounts'!C:D,2,FALSE)</f>
        <v>Water Delivery</v>
      </c>
      <c r="C6" t="s">
        <v>342</v>
      </c>
      <c r="D6" s="3">
        <v>42507</v>
      </c>
      <c r="E6" s="11" t="s">
        <v>451</v>
      </c>
      <c r="F6">
        <v>30</v>
      </c>
      <c r="G6" t="s">
        <v>344</v>
      </c>
      <c r="H6" t="s">
        <v>345</v>
      </c>
      <c r="I6">
        <v>668</v>
      </c>
      <c r="J6">
        <v>0</v>
      </c>
      <c r="K6">
        <v>0</v>
      </c>
      <c r="L6">
        <v>78.95</v>
      </c>
      <c r="M6">
        <v>6.79</v>
      </c>
      <c r="N6">
        <v>85.78</v>
      </c>
      <c r="O6">
        <v>2016</v>
      </c>
      <c r="P6">
        <v>5</v>
      </c>
      <c r="Q6">
        <v>17</v>
      </c>
      <c r="R6">
        <v>20160417</v>
      </c>
      <c r="S6" s="237" t="str">
        <f t="shared" si="0"/>
        <v>May</v>
      </c>
    </row>
    <row r="7" spans="1:19" x14ac:dyDescent="0.25">
      <c r="A7">
        <v>3637051001</v>
      </c>
      <c r="B7" t="str">
        <f>VLOOKUP(A7,'Energy Provider Accounts'!C:D,2,FALSE)</f>
        <v>Water Delivery</v>
      </c>
      <c r="C7" t="s">
        <v>342</v>
      </c>
      <c r="D7" s="3">
        <v>42536</v>
      </c>
      <c r="E7" s="11" t="s">
        <v>374</v>
      </c>
      <c r="F7">
        <v>30</v>
      </c>
      <c r="G7" t="s">
        <v>344</v>
      </c>
      <c r="H7" t="s">
        <v>345</v>
      </c>
      <c r="I7">
        <v>843</v>
      </c>
      <c r="J7">
        <v>0</v>
      </c>
      <c r="K7">
        <v>0</v>
      </c>
      <c r="L7">
        <v>111.47</v>
      </c>
      <c r="M7">
        <v>-8.06</v>
      </c>
      <c r="N7">
        <v>103.45</v>
      </c>
      <c r="O7">
        <v>2016</v>
      </c>
      <c r="P7">
        <v>6</v>
      </c>
      <c r="Q7">
        <v>15</v>
      </c>
      <c r="R7">
        <v>20160516</v>
      </c>
      <c r="S7" s="237" t="str">
        <f t="shared" si="0"/>
        <v>Jun</v>
      </c>
    </row>
    <row r="8" spans="1:19" x14ac:dyDescent="0.25">
      <c r="A8">
        <v>3637051001</v>
      </c>
      <c r="B8" t="str">
        <f>VLOOKUP(A8,'Energy Provider Accounts'!C:D,2,FALSE)</f>
        <v>Water Delivery</v>
      </c>
      <c r="C8" t="s">
        <v>342</v>
      </c>
      <c r="D8" s="3">
        <v>42569</v>
      </c>
      <c r="E8" s="11" t="s">
        <v>452</v>
      </c>
      <c r="F8">
        <v>30</v>
      </c>
      <c r="G8" t="s">
        <v>344</v>
      </c>
      <c r="H8" t="s">
        <v>345</v>
      </c>
      <c r="I8">
        <v>994</v>
      </c>
      <c r="J8">
        <v>0</v>
      </c>
      <c r="K8">
        <v>0</v>
      </c>
      <c r="L8">
        <v>124.68</v>
      </c>
      <c r="M8">
        <v>-6.76</v>
      </c>
      <c r="N8">
        <v>117.96</v>
      </c>
      <c r="O8">
        <v>2016</v>
      </c>
      <c r="P8">
        <v>7</v>
      </c>
      <c r="Q8">
        <v>18</v>
      </c>
      <c r="R8">
        <v>20160618</v>
      </c>
      <c r="S8" s="237" t="str">
        <f t="shared" si="0"/>
        <v>Jul</v>
      </c>
    </row>
    <row r="9" spans="1:19" x14ac:dyDescent="0.25">
      <c r="A9">
        <v>3637051001</v>
      </c>
      <c r="B9" t="str">
        <f>VLOOKUP(A9,'Energy Provider Accounts'!C:D,2,FALSE)</f>
        <v>Water Delivery</v>
      </c>
      <c r="C9" t="s">
        <v>342</v>
      </c>
      <c r="D9" s="3">
        <v>42599</v>
      </c>
      <c r="E9" s="11" t="s">
        <v>453</v>
      </c>
      <c r="F9">
        <v>30</v>
      </c>
      <c r="G9" t="s">
        <v>344</v>
      </c>
      <c r="H9" t="s">
        <v>345</v>
      </c>
      <c r="I9">
        <v>769</v>
      </c>
      <c r="J9">
        <v>0</v>
      </c>
      <c r="K9">
        <v>0</v>
      </c>
      <c r="L9">
        <v>87.5</v>
      </c>
      <c r="M9">
        <v>11.58</v>
      </c>
      <c r="N9">
        <v>99.11</v>
      </c>
      <c r="O9">
        <v>2016</v>
      </c>
      <c r="P9">
        <v>8</v>
      </c>
      <c r="Q9">
        <v>17</v>
      </c>
      <c r="R9">
        <v>20160718</v>
      </c>
      <c r="S9" s="237" t="str">
        <f t="shared" si="0"/>
        <v>Aug</v>
      </c>
    </row>
    <row r="10" spans="1:19" x14ac:dyDescent="0.25">
      <c r="A10">
        <v>3637051001</v>
      </c>
      <c r="B10" t="str">
        <f>VLOOKUP(A10,'Energy Provider Accounts'!C:D,2,FALSE)</f>
        <v>Water Delivery</v>
      </c>
      <c r="C10" t="s">
        <v>342</v>
      </c>
      <c r="D10" s="3">
        <v>42628</v>
      </c>
      <c r="E10" s="11" t="s">
        <v>377</v>
      </c>
      <c r="F10">
        <v>30</v>
      </c>
      <c r="G10" t="s">
        <v>344</v>
      </c>
      <c r="H10" t="s">
        <v>345</v>
      </c>
      <c r="I10">
        <v>698</v>
      </c>
      <c r="J10">
        <v>0</v>
      </c>
      <c r="K10">
        <v>0</v>
      </c>
      <c r="L10">
        <v>116.36</v>
      </c>
      <c r="M10">
        <v>-4.76</v>
      </c>
      <c r="N10">
        <v>111.64</v>
      </c>
      <c r="O10">
        <v>2016</v>
      </c>
      <c r="P10">
        <v>9</v>
      </c>
      <c r="Q10">
        <v>15</v>
      </c>
      <c r="R10">
        <v>20160816</v>
      </c>
      <c r="S10" s="237" t="str">
        <f t="shared" si="0"/>
        <v>Sep</v>
      </c>
    </row>
    <row r="11" spans="1:19" x14ac:dyDescent="0.25">
      <c r="A11">
        <v>3637051001</v>
      </c>
      <c r="B11" t="str">
        <f>VLOOKUP(A11,'Energy Provider Accounts'!C:D,2,FALSE)</f>
        <v>Water Delivery</v>
      </c>
      <c r="C11" t="s">
        <v>342</v>
      </c>
      <c r="D11" s="3">
        <v>42657</v>
      </c>
      <c r="E11" s="11" t="s">
        <v>454</v>
      </c>
      <c r="F11">
        <v>30</v>
      </c>
      <c r="G11" t="s">
        <v>344</v>
      </c>
      <c r="H11" t="s">
        <v>345</v>
      </c>
      <c r="I11">
        <v>702</v>
      </c>
      <c r="J11">
        <v>0</v>
      </c>
      <c r="K11">
        <v>0</v>
      </c>
      <c r="L11">
        <v>77.599999999999994</v>
      </c>
      <c r="M11">
        <v>14.83</v>
      </c>
      <c r="N11">
        <v>92.46</v>
      </c>
      <c r="O11">
        <v>2016</v>
      </c>
      <c r="P11">
        <v>10</v>
      </c>
      <c r="Q11">
        <v>14</v>
      </c>
      <c r="R11">
        <v>20160914</v>
      </c>
      <c r="S11" s="237" t="str">
        <f t="shared" si="0"/>
        <v>Oct</v>
      </c>
    </row>
    <row r="12" spans="1:19" x14ac:dyDescent="0.25">
      <c r="A12">
        <v>3637051001</v>
      </c>
      <c r="B12" t="str">
        <f>VLOOKUP(A12,'Energy Provider Accounts'!C:D,2,FALSE)</f>
        <v>Water Delivery</v>
      </c>
      <c r="C12" t="s">
        <v>342</v>
      </c>
      <c r="D12" s="3">
        <v>42688</v>
      </c>
      <c r="E12" s="11" t="s">
        <v>455</v>
      </c>
      <c r="F12">
        <v>30</v>
      </c>
      <c r="G12" t="s">
        <v>344</v>
      </c>
      <c r="H12" t="s">
        <v>345</v>
      </c>
      <c r="I12">
        <v>1026</v>
      </c>
      <c r="J12">
        <v>0</v>
      </c>
      <c r="K12">
        <v>0</v>
      </c>
      <c r="L12">
        <v>124.76</v>
      </c>
      <c r="M12">
        <v>0.15</v>
      </c>
      <c r="N12">
        <v>124.94</v>
      </c>
      <c r="O12">
        <v>2016</v>
      </c>
      <c r="P12">
        <v>11</v>
      </c>
      <c r="Q12">
        <v>14</v>
      </c>
      <c r="R12">
        <v>20161015</v>
      </c>
      <c r="S12" s="237" t="str">
        <f t="shared" si="0"/>
        <v>Nov</v>
      </c>
    </row>
    <row r="13" spans="1:19" x14ac:dyDescent="0.25">
      <c r="A13">
        <v>3637051001</v>
      </c>
      <c r="B13" t="str">
        <f>VLOOKUP(A13,'Energy Provider Accounts'!C:D,2,FALSE)</f>
        <v>Water Delivery</v>
      </c>
      <c r="C13" t="s">
        <v>342</v>
      </c>
      <c r="D13" s="3">
        <v>42719</v>
      </c>
      <c r="E13" s="11" t="s">
        <v>456</v>
      </c>
      <c r="F13">
        <v>30</v>
      </c>
      <c r="G13" t="s">
        <v>344</v>
      </c>
      <c r="H13" t="s">
        <v>345</v>
      </c>
      <c r="I13">
        <v>1175</v>
      </c>
      <c r="J13">
        <v>0</v>
      </c>
      <c r="K13">
        <v>0</v>
      </c>
      <c r="L13">
        <v>170.58</v>
      </c>
      <c r="M13">
        <v>-19.38</v>
      </c>
      <c r="N13">
        <v>151.26</v>
      </c>
      <c r="O13">
        <v>2016</v>
      </c>
      <c r="P13">
        <v>12</v>
      </c>
      <c r="Q13">
        <v>15</v>
      </c>
      <c r="R13">
        <v>20161115</v>
      </c>
      <c r="S13" s="237" t="str">
        <f t="shared" si="0"/>
        <v>Dec</v>
      </c>
    </row>
    <row r="14" spans="1:19" x14ac:dyDescent="0.25">
      <c r="A14">
        <v>3637051001</v>
      </c>
      <c r="B14" t="str">
        <f>VLOOKUP(A14,'Energy Provider Accounts'!C:D,2,FALSE)</f>
        <v>Water Delivery</v>
      </c>
      <c r="C14" t="s">
        <v>342</v>
      </c>
      <c r="D14" s="3">
        <v>42752</v>
      </c>
      <c r="E14" s="11" t="s">
        <v>457</v>
      </c>
      <c r="F14">
        <v>30</v>
      </c>
      <c r="G14" t="s">
        <v>344</v>
      </c>
      <c r="H14" t="s">
        <v>345</v>
      </c>
      <c r="I14">
        <v>1449</v>
      </c>
      <c r="J14">
        <v>0</v>
      </c>
      <c r="K14">
        <v>0</v>
      </c>
      <c r="L14">
        <v>153.55000000000001</v>
      </c>
      <c r="M14">
        <v>-4.6399999999999997</v>
      </c>
      <c r="N14">
        <v>148.97</v>
      </c>
      <c r="O14">
        <v>2017</v>
      </c>
      <c r="P14">
        <v>1</v>
      </c>
      <c r="Q14">
        <v>17</v>
      </c>
      <c r="R14">
        <v>20161218</v>
      </c>
      <c r="S14" s="237" t="str">
        <f t="shared" si="0"/>
        <v>Jan</v>
      </c>
    </row>
    <row r="15" spans="1:19" x14ac:dyDescent="0.25">
      <c r="A15">
        <v>3637051001</v>
      </c>
      <c r="B15" t="str">
        <f>VLOOKUP(A15,'Energy Provider Accounts'!C:D,2,FALSE)</f>
        <v>Water Delivery</v>
      </c>
      <c r="C15" t="s">
        <v>342</v>
      </c>
      <c r="D15" s="3">
        <v>42788</v>
      </c>
      <c r="E15" s="11" t="s">
        <v>382</v>
      </c>
      <c r="F15">
        <v>36</v>
      </c>
      <c r="G15" t="s">
        <v>344</v>
      </c>
      <c r="H15" t="s">
        <v>345</v>
      </c>
      <c r="I15">
        <v>1503</v>
      </c>
      <c r="J15">
        <v>0</v>
      </c>
      <c r="K15">
        <v>0</v>
      </c>
      <c r="L15">
        <v>228.67</v>
      </c>
      <c r="M15">
        <v>-45.61</v>
      </c>
      <c r="N15">
        <v>183.15</v>
      </c>
      <c r="O15">
        <v>2017</v>
      </c>
      <c r="P15">
        <v>2</v>
      </c>
      <c r="Q15">
        <v>22</v>
      </c>
      <c r="R15">
        <v>20170117</v>
      </c>
      <c r="S15" s="237" t="str">
        <f t="shared" si="0"/>
        <v>Feb</v>
      </c>
    </row>
    <row r="16" spans="1:19" x14ac:dyDescent="0.25">
      <c r="A16">
        <v>3637051001</v>
      </c>
      <c r="B16" t="str">
        <f>VLOOKUP(A16,'Energy Provider Accounts'!C:D,2,FALSE)</f>
        <v>Water Delivery</v>
      </c>
      <c r="C16" t="s">
        <v>342</v>
      </c>
      <c r="D16" s="3">
        <v>42815</v>
      </c>
      <c r="E16" s="11" t="s">
        <v>458</v>
      </c>
      <c r="F16">
        <v>30</v>
      </c>
      <c r="G16" t="s">
        <v>344</v>
      </c>
      <c r="H16" t="s">
        <v>345</v>
      </c>
      <c r="I16">
        <v>1152</v>
      </c>
      <c r="J16">
        <v>0</v>
      </c>
      <c r="K16">
        <v>0</v>
      </c>
      <c r="L16">
        <v>149.79</v>
      </c>
      <c r="M16">
        <v>-18.39</v>
      </c>
      <c r="N16">
        <v>131.47</v>
      </c>
      <c r="O16">
        <v>2017</v>
      </c>
      <c r="P16">
        <v>3</v>
      </c>
      <c r="Q16">
        <v>21</v>
      </c>
      <c r="R16">
        <v>20170219</v>
      </c>
      <c r="S16" s="237" t="str">
        <f t="shared" si="0"/>
        <v>Mar</v>
      </c>
    </row>
    <row r="17" spans="1:19" x14ac:dyDescent="0.25">
      <c r="A17">
        <v>3637051001</v>
      </c>
      <c r="B17" t="str">
        <f>VLOOKUP(A17,'Energy Provider Accounts'!C:D,2,FALSE)</f>
        <v>Water Delivery</v>
      </c>
      <c r="C17" t="s">
        <v>342</v>
      </c>
      <c r="D17" s="3">
        <v>42843</v>
      </c>
      <c r="E17" s="11" t="s">
        <v>459</v>
      </c>
      <c r="F17">
        <v>30</v>
      </c>
      <c r="G17" t="s">
        <v>344</v>
      </c>
      <c r="H17" t="s">
        <v>345</v>
      </c>
      <c r="I17">
        <v>1141</v>
      </c>
      <c r="J17">
        <v>0</v>
      </c>
      <c r="K17">
        <v>0</v>
      </c>
      <c r="L17">
        <v>140.52000000000001</v>
      </c>
      <c r="M17">
        <v>-13.93</v>
      </c>
      <c r="N17">
        <v>126.64</v>
      </c>
      <c r="O17">
        <v>2017</v>
      </c>
      <c r="P17">
        <v>4</v>
      </c>
      <c r="Q17">
        <v>18</v>
      </c>
      <c r="R17">
        <v>20170319</v>
      </c>
      <c r="S17" s="237" t="str">
        <f t="shared" si="0"/>
        <v>Apr</v>
      </c>
    </row>
    <row r="18" spans="1:19" x14ac:dyDescent="0.25">
      <c r="A18">
        <v>3637051001</v>
      </c>
      <c r="B18" t="str">
        <f>VLOOKUP(A18,'Energy Provider Accounts'!C:D,2,FALSE)</f>
        <v>Water Delivery</v>
      </c>
      <c r="C18" t="s">
        <v>342</v>
      </c>
      <c r="D18" s="3">
        <v>42870</v>
      </c>
      <c r="E18" s="11" t="s">
        <v>460</v>
      </c>
      <c r="F18">
        <v>30</v>
      </c>
      <c r="G18" t="s">
        <v>344</v>
      </c>
      <c r="H18" t="s">
        <v>345</v>
      </c>
      <c r="I18">
        <v>507</v>
      </c>
      <c r="J18">
        <v>0</v>
      </c>
      <c r="K18">
        <v>0</v>
      </c>
      <c r="L18">
        <v>95.35</v>
      </c>
      <c r="M18">
        <v>-3.74</v>
      </c>
      <c r="N18">
        <v>91.65</v>
      </c>
      <c r="O18">
        <v>2017</v>
      </c>
      <c r="P18">
        <v>5</v>
      </c>
      <c r="Q18">
        <v>15</v>
      </c>
      <c r="R18">
        <v>20170415</v>
      </c>
      <c r="S18" s="237" t="str">
        <f t="shared" si="0"/>
        <v>May</v>
      </c>
    </row>
    <row r="19" spans="1:19" x14ac:dyDescent="0.25">
      <c r="A19">
        <v>3637051001</v>
      </c>
      <c r="B19" t="str">
        <f>VLOOKUP(A19,'Energy Provider Accounts'!C:D,2,FALSE)</f>
        <v>Water Delivery</v>
      </c>
      <c r="C19" t="s">
        <v>342</v>
      </c>
      <c r="D19" s="3">
        <v>42900</v>
      </c>
      <c r="E19" s="11" t="s">
        <v>461</v>
      </c>
      <c r="F19">
        <v>30</v>
      </c>
      <c r="G19" t="s">
        <v>344</v>
      </c>
      <c r="H19" t="s">
        <v>345</v>
      </c>
      <c r="I19">
        <v>804</v>
      </c>
      <c r="J19">
        <v>0</v>
      </c>
      <c r="K19">
        <v>0</v>
      </c>
      <c r="L19">
        <v>125.77</v>
      </c>
      <c r="M19">
        <v>-13.23</v>
      </c>
      <c r="N19">
        <v>112.58</v>
      </c>
      <c r="O19">
        <v>2017</v>
      </c>
      <c r="P19">
        <v>6</v>
      </c>
      <c r="Q19">
        <v>14</v>
      </c>
      <c r="R19">
        <v>20170515</v>
      </c>
      <c r="S19" s="237" t="str">
        <f t="shared" si="0"/>
        <v>Jun</v>
      </c>
    </row>
    <row r="20" spans="1:19" x14ac:dyDescent="0.25">
      <c r="A20">
        <v>3637051001</v>
      </c>
      <c r="B20" t="str">
        <f>VLOOKUP(A20,'Energy Provider Accounts'!C:D,2,FALSE)</f>
        <v>Water Delivery</v>
      </c>
      <c r="C20" t="s">
        <v>342</v>
      </c>
      <c r="D20" s="3">
        <v>42929</v>
      </c>
      <c r="E20" s="11" t="s">
        <v>387</v>
      </c>
      <c r="F20">
        <v>30</v>
      </c>
      <c r="G20" t="s">
        <v>344</v>
      </c>
      <c r="H20" t="s">
        <v>345</v>
      </c>
      <c r="I20">
        <v>629</v>
      </c>
      <c r="J20">
        <v>0</v>
      </c>
      <c r="K20">
        <v>0</v>
      </c>
      <c r="L20">
        <v>66.44</v>
      </c>
      <c r="M20">
        <v>15.62</v>
      </c>
      <c r="N20">
        <v>82.1</v>
      </c>
      <c r="O20">
        <v>2017</v>
      </c>
      <c r="P20">
        <v>7</v>
      </c>
      <c r="Q20">
        <v>13</v>
      </c>
      <c r="R20">
        <v>20170613</v>
      </c>
      <c r="S20" s="237" t="str">
        <f t="shared" si="0"/>
        <v>Jul</v>
      </c>
    </row>
    <row r="21" spans="1:19" x14ac:dyDescent="0.25">
      <c r="A21">
        <v>3637051001</v>
      </c>
      <c r="B21" t="str">
        <f>VLOOKUP(A21,'Energy Provider Accounts'!C:D,2,FALSE)</f>
        <v>Water Delivery</v>
      </c>
      <c r="C21" t="s">
        <v>342</v>
      </c>
      <c r="D21" s="3">
        <v>42958</v>
      </c>
      <c r="E21" s="11" t="s">
        <v>388</v>
      </c>
      <c r="F21">
        <v>30</v>
      </c>
      <c r="G21" t="s">
        <v>344</v>
      </c>
      <c r="H21" t="s">
        <v>345</v>
      </c>
      <c r="I21">
        <v>490</v>
      </c>
      <c r="J21">
        <v>0</v>
      </c>
      <c r="K21">
        <v>0</v>
      </c>
      <c r="L21">
        <v>79.81</v>
      </c>
      <c r="M21">
        <v>11.92</v>
      </c>
      <c r="N21">
        <v>91.76</v>
      </c>
      <c r="O21">
        <v>2017</v>
      </c>
      <c r="P21">
        <v>8</v>
      </c>
      <c r="Q21">
        <v>11</v>
      </c>
      <c r="R21">
        <v>20170712</v>
      </c>
      <c r="S21" s="237" t="str">
        <f t="shared" si="0"/>
        <v>Aug</v>
      </c>
    </row>
    <row r="22" spans="1:19" x14ac:dyDescent="0.25">
      <c r="A22">
        <v>3637051001</v>
      </c>
      <c r="B22" t="str">
        <f>VLOOKUP(A22,'Energy Provider Accounts'!C:D,2,FALSE)</f>
        <v>Water Delivery</v>
      </c>
      <c r="C22" t="s">
        <v>342</v>
      </c>
      <c r="D22" s="3">
        <v>42991</v>
      </c>
      <c r="E22" s="11" t="s">
        <v>416</v>
      </c>
      <c r="F22">
        <v>30</v>
      </c>
      <c r="G22" t="s">
        <v>344</v>
      </c>
      <c r="H22" t="s">
        <v>345</v>
      </c>
      <c r="I22">
        <v>499</v>
      </c>
      <c r="J22">
        <v>0</v>
      </c>
      <c r="K22">
        <v>0</v>
      </c>
      <c r="L22">
        <v>63.62</v>
      </c>
      <c r="M22">
        <v>21.02</v>
      </c>
      <c r="N22">
        <v>84.67</v>
      </c>
      <c r="O22">
        <v>2017</v>
      </c>
      <c r="P22">
        <v>9</v>
      </c>
      <c r="Q22">
        <v>13</v>
      </c>
      <c r="R22">
        <v>20170814</v>
      </c>
      <c r="S22" s="237" t="str">
        <f t="shared" si="0"/>
        <v>Sep</v>
      </c>
    </row>
    <row r="23" spans="1:19" x14ac:dyDescent="0.25">
      <c r="A23">
        <v>3637051001</v>
      </c>
      <c r="B23" t="str">
        <f>VLOOKUP(A23,'Energy Provider Accounts'!C:D,2,FALSE)</f>
        <v>Water Delivery</v>
      </c>
      <c r="C23" t="s">
        <v>342</v>
      </c>
      <c r="D23" s="3">
        <v>43025</v>
      </c>
      <c r="E23" s="11" t="s">
        <v>462</v>
      </c>
      <c r="F23">
        <v>30</v>
      </c>
      <c r="G23" t="s">
        <v>344</v>
      </c>
      <c r="H23" t="s">
        <v>345</v>
      </c>
      <c r="I23">
        <v>736</v>
      </c>
      <c r="J23">
        <v>0</v>
      </c>
      <c r="K23">
        <v>0</v>
      </c>
      <c r="L23">
        <v>82.1</v>
      </c>
      <c r="M23">
        <v>20.11</v>
      </c>
      <c r="N23">
        <v>102.25</v>
      </c>
      <c r="O23">
        <v>2017</v>
      </c>
      <c r="P23">
        <v>10</v>
      </c>
      <c r="Q23">
        <v>17</v>
      </c>
      <c r="R23">
        <v>20170917</v>
      </c>
      <c r="S23" s="237" t="str">
        <f t="shared" si="0"/>
        <v>Oct</v>
      </c>
    </row>
    <row r="24" spans="1:19" x14ac:dyDescent="0.25">
      <c r="A24">
        <v>3637051001</v>
      </c>
      <c r="B24" t="str">
        <f>VLOOKUP(A24,'Energy Provider Accounts'!C:D,2,FALSE)</f>
        <v>Water Delivery</v>
      </c>
      <c r="C24" t="s">
        <v>342</v>
      </c>
      <c r="D24" s="3">
        <v>43052</v>
      </c>
      <c r="E24" s="11" t="s">
        <v>463</v>
      </c>
      <c r="F24">
        <v>30</v>
      </c>
      <c r="G24" t="s">
        <v>344</v>
      </c>
      <c r="H24" t="s">
        <v>345</v>
      </c>
      <c r="I24">
        <v>921</v>
      </c>
      <c r="J24">
        <v>0</v>
      </c>
      <c r="K24">
        <v>0</v>
      </c>
      <c r="L24">
        <v>123.32</v>
      </c>
      <c r="M24">
        <v>5.99</v>
      </c>
      <c r="N24">
        <v>129.36000000000001</v>
      </c>
      <c r="O24">
        <v>2017</v>
      </c>
      <c r="P24">
        <v>11</v>
      </c>
      <c r="Q24">
        <v>13</v>
      </c>
      <c r="R24">
        <v>20171014</v>
      </c>
      <c r="S24" s="237" t="str">
        <f t="shared" si="0"/>
        <v>Nov</v>
      </c>
    </row>
    <row r="25" spans="1:19" x14ac:dyDescent="0.25">
      <c r="A25">
        <v>3637051001</v>
      </c>
      <c r="B25" t="str">
        <f>VLOOKUP(A25,'Energy Provider Accounts'!C:D,2,FALSE)</f>
        <v>Water Delivery</v>
      </c>
      <c r="C25" t="s">
        <v>342</v>
      </c>
      <c r="D25" s="3">
        <v>43082</v>
      </c>
      <c r="E25" s="11" t="s">
        <v>419</v>
      </c>
      <c r="F25">
        <v>30</v>
      </c>
      <c r="G25" t="s">
        <v>344</v>
      </c>
      <c r="H25" t="s">
        <v>345</v>
      </c>
      <c r="I25">
        <v>1390</v>
      </c>
      <c r="J25">
        <v>0</v>
      </c>
      <c r="K25">
        <v>0</v>
      </c>
      <c r="L25">
        <v>191.44</v>
      </c>
      <c r="M25">
        <v>-11.33</v>
      </c>
      <c r="N25">
        <v>180.18</v>
      </c>
      <c r="O25">
        <v>2017</v>
      </c>
      <c r="P25">
        <v>12</v>
      </c>
      <c r="Q25">
        <v>13</v>
      </c>
      <c r="R25">
        <v>20171113</v>
      </c>
      <c r="S25" s="237" t="str">
        <f t="shared" si="0"/>
        <v>Dec</v>
      </c>
    </row>
    <row r="26" spans="1:19" x14ac:dyDescent="0.25">
      <c r="A26">
        <v>3815208700</v>
      </c>
      <c r="B26" t="str">
        <f>VLOOKUP(A26,'Energy Provider Accounts'!C:D,2,FALSE)</f>
        <v>Water Delivery</v>
      </c>
      <c r="C26" t="s">
        <v>342</v>
      </c>
      <c r="D26" s="3">
        <v>42376</v>
      </c>
      <c r="E26" s="11" t="s">
        <v>468</v>
      </c>
      <c r="F26">
        <v>60</v>
      </c>
      <c r="G26" t="s">
        <v>344</v>
      </c>
      <c r="H26" t="s">
        <v>345</v>
      </c>
      <c r="I26">
        <v>14</v>
      </c>
      <c r="J26">
        <v>0</v>
      </c>
      <c r="K26">
        <v>0</v>
      </c>
      <c r="L26">
        <v>0.09</v>
      </c>
      <c r="M26">
        <v>70.13</v>
      </c>
      <c r="N26">
        <v>70.239999999999995</v>
      </c>
      <c r="O26">
        <v>2016</v>
      </c>
      <c r="P26">
        <v>1</v>
      </c>
      <c r="Q26">
        <v>7</v>
      </c>
      <c r="R26">
        <v>20151108</v>
      </c>
      <c r="S26" s="237" t="str">
        <f t="shared" si="0"/>
        <v>Jan</v>
      </c>
    </row>
    <row r="27" spans="1:19" x14ac:dyDescent="0.25">
      <c r="A27">
        <v>3815208700</v>
      </c>
      <c r="B27" t="str">
        <f>VLOOKUP(A27,'Energy Provider Accounts'!C:D,2,FALSE)</f>
        <v>Water Delivery</v>
      </c>
      <c r="C27" t="s">
        <v>342</v>
      </c>
      <c r="D27" s="3">
        <v>42433</v>
      </c>
      <c r="E27" s="11" t="s">
        <v>469</v>
      </c>
      <c r="F27">
        <v>60</v>
      </c>
      <c r="G27" t="s">
        <v>344</v>
      </c>
      <c r="H27" t="s">
        <v>345</v>
      </c>
      <c r="I27">
        <v>1</v>
      </c>
      <c r="J27">
        <v>0</v>
      </c>
      <c r="K27">
        <v>0</v>
      </c>
      <c r="L27">
        <v>0.01</v>
      </c>
      <c r="M27">
        <v>70</v>
      </c>
      <c r="N27">
        <v>70.05</v>
      </c>
      <c r="O27">
        <v>2016</v>
      </c>
      <c r="P27">
        <v>3</v>
      </c>
      <c r="Q27">
        <v>4</v>
      </c>
      <c r="R27">
        <v>20160104</v>
      </c>
      <c r="S27" s="237" t="str">
        <f t="shared" si="0"/>
        <v>Mar</v>
      </c>
    </row>
    <row r="28" spans="1:19" x14ac:dyDescent="0.25">
      <c r="A28">
        <v>3815208700</v>
      </c>
      <c r="B28" t="str">
        <f>VLOOKUP(A28,'Energy Provider Accounts'!C:D,2,FALSE)</f>
        <v>Water Delivery</v>
      </c>
      <c r="C28" t="s">
        <v>342</v>
      </c>
      <c r="D28" s="3">
        <v>42496</v>
      </c>
      <c r="E28" s="11" t="s">
        <v>470</v>
      </c>
      <c r="F28">
        <v>60</v>
      </c>
      <c r="G28" t="s">
        <v>344</v>
      </c>
      <c r="H28" t="s">
        <v>345</v>
      </c>
      <c r="I28">
        <v>0</v>
      </c>
      <c r="J28">
        <v>0</v>
      </c>
      <c r="K28">
        <v>0</v>
      </c>
      <c r="L28">
        <v>0</v>
      </c>
      <c r="M28">
        <v>70</v>
      </c>
      <c r="N28">
        <v>70.02</v>
      </c>
      <c r="O28">
        <v>2016</v>
      </c>
      <c r="P28">
        <v>5</v>
      </c>
      <c r="Q28">
        <v>6</v>
      </c>
      <c r="R28">
        <v>20160307</v>
      </c>
      <c r="S28" s="237" t="str">
        <f t="shared" si="0"/>
        <v>May</v>
      </c>
    </row>
    <row r="29" spans="1:19" x14ac:dyDescent="0.25">
      <c r="A29">
        <v>3815208700</v>
      </c>
      <c r="B29" t="str">
        <f>VLOOKUP(A29,'Energy Provider Accounts'!C:D,2,FALSE)</f>
        <v>Water Delivery</v>
      </c>
      <c r="C29" t="s">
        <v>342</v>
      </c>
      <c r="D29" s="3">
        <v>42556</v>
      </c>
      <c r="E29" s="11" t="s">
        <v>471</v>
      </c>
      <c r="F29">
        <v>60</v>
      </c>
      <c r="G29" t="s">
        <v>344</v>
      </c>
      <c r="H29" t="s">
        <v>345</v>
      </c>
      <c r="I29">
        <v>0</v>
      </c>
      <c r="J29">
        <v>0</v>
      </c>
      <c r="K29">
        <v>0</v>
      </c>
      <c r="L29">
        <v>0</v>
      </c>
      <c r="M29">
        <v>70</v>
      </c>
      <c r="N29">
        <v>70.02</v>
      </c>
      <c r="O29">
        <v>2016</v>
      </c>
      <c r="P29">
        <v>7</v>
      </c>
      <c r="Q29">
        <v>5</v>
      </c>
      <c r="R29">
        <v>20160506</v>
      </c>
      <c r="S29" s="237" t="str">
        <f t="shared" si="0"/>
        <v>Jul</v>
      </c>
    </row>
    <row r="30" spans="1:19" x14ac:dyDescent="0.25">
      <c r="A30">
        <v>3815208700</v>
      </c>
      <c r="B30" t="str">
        <f>VLOOKUP(A30,'Energy Provider Accounts'!C:D,2,FALSE)</f>
        <v>Water Delivery</v>
      </c>
      <c r="C30" t="s">
        <v>342</v>
      </c>
      <c r="D30" s="3">
        <v>42590</v>
      </c>
      <c r="E30" s="11" t="s">
        <v>472</v>
      </c>
      <c r="F30">
        <v>30</v>
      </c>
      <c r="G30" t="s">
        <v>413</v>
      </c>
      <c r="H30" t="s">
        <v>345</v>
      </c>
      <c r="I30">
        <v>7</v>
      </c>
      <c r="J30">
        <v>0</v>
      </c>
      <c r="K30">
        <v>0</v>
      </c>
      <c r="L30">
        <v>0.7</v>
      </c>
      <c r="M30">
        <v>34.840000000000003</v>
      </c>
      <c r="N30">
        <v>35.56</v>
      </c>
      <c r="O30">
        <v>2016</v>
      </c>
      <c r="P30">
        <v>8</v>
      </c>
      <c r="Q30">
        <v>8</v>
      </c>
      <c r="R30">
        <v>20160709</v>
      </c>
      <c r="S30" s="237" t="str">
        <f t="shared" si="0"/>
        <v>Aug</v>
      </c>
    </row>
    <row r="31" spans="1:19" x14ac:dyDescent="0.25">
      <c r="A31">
        <v>3815208700</v>
      </c>
      <c r="B31" t="str">
        <f>VLOOKUP(A31,'Energy Provider Accounts'!C:D,2,FALSE)</f>
        <v>Water Delivery</v>
      </c>
      <c r="C31" t="s">
        <v>342</v>
      </c>
      <c r="D31" s="3">
        <v>42620</v>
      </c>
      <c r="E31" s="11" t="s">
        <v>472</v>
      </c>
      <c r="F31">
        <v>60</v>
      </c>
      <c r="G31" t="s">
        <v>344</v>
      </c>
      <c r="H31" t="s">
        <v>345</v>
      </c>
      <c r="I31">
        <v>0</v>
      </c>
      <c r="J31">
        <v>0</v>
      </c>
      <c r="K31">
        <v>0</v>
      </c>
      <c r="L31">
        <v>0</v>
      </c>
      <c r="M31">
        <v>70</v>
      </c>
      <c r="N31">
        <v>70.02</v>
      </c>
      <c r="O31">
        <v>2016</v>
      </c>
      <c r="P31">
        <v>9</v>
      </c>
      <c r="Q31">
        <v>7</v>
      </c>
      <c r="R31">
        <v>20160709</v>
      </c>
      <c r="S31" s="237" t="str">
        <f t="shared" si="0"/>
        <v>Sep</v>
      </c>
    </row>
    <row r="32" spans="1:19" x14ac:dyDescent="0.25">
      <c r="A32">
        <v>3815208700</v>
      </c>
      <c r="B32" t="str">
        <f>VLOOKUP(A32,'Energy Provider Accounts'!C:D,2,FALSE)</f>
        <v>Water Delivery</v>
      </c>
      <c r="C32" t="s">
        <v>342</v>
      </c>
      <c r="D32" s="3">
        <v>42649</v>
      </c>
      <c r="E32" s="11" t="s">
        <v>473</v>
      </c>
      <c r="F32">
        <v>30</v>
      </c>
      <c r="G32" t="s">
        <v>413</v>
      </c>
      <c r="H32" t="s">
        <v>345</v>
      </c>
      <c r="I32">
        <v>6</v>
      </c>
      <c r="J32">
        <v>0</v>
      </c>
      <c r="K32">
        <v>0</v>
      </c>
      <c r="L32">
        <v>0.72</v>
      </c>
      <c r="M32">
        <v>34.799999999999997</v>
      </c>
      <c r="N32">
        <v>35.53</v>
      </c>
      <c r="O32">
        <v>2016</v>
      </c>
      <c r="P32">
        <v>10</v>
      </c>
      <c r="Q32">
        <v>6</v>
      </c>
      <c r="R32">
        <v>20160906</v>
      </c>
      <c r="S32" s="237" t="str">
        <f t="shared" si="0"/>
        <v>Oct</v>
      </c>
    </row>
    <row r="33" spans="1:19" x14ac:dyDescent="0.25">
      <c r="A33">
        <v>3815208700</v>
      </c>
      <c r="B33" t="str">
        <f>VLOOKUP(A33,'Energy Provider Accounts'!C:D,2,FALSE)</f>
        <v>Water Delivery</v>
      </c>
      <c r="C33" t="s">
        <v>342</v>
      </c>
      <c r="D33" s="3">
        <v>42677</v>
      </c>
      <c r="E33" s="11" t="s">
        <v>474</v>
      </c>
      <c r="F33">
        <v>60</v>
      </c>
      <c r="G33" t="s">
        <v>344</v>
      </c>
      <c r="H33" t="s">
        <v>345</v>
      </c>
      <c r="I33">
        <v>0</v>
      </c>
      <c r="J33">
        <v>0</v>
      </c>
      <c r="K33">
        <v>0</v>
      </c>
      <c r="L33">
        <v>0</v>
      </c>
      <c r="M33">
        <v>70</v>
      </c>
      <c r="N33">
        <v>70.02</v>
      </c>
      <c r="O33">
        <v>2016</v>
      </c>
      <c r="P33">
        <v>11</v>
      </c>
      <c r="Q33">
        <v>3</v>
      </c>
      <c r="R33">
        <v>20160904</v>
      </c>
      <c r="S33" s="237" t="str">
        <f t="shared" si="0"/>
        <v>Nov</v>
      </c>
    </row>
    <row r="34" spans="1:19" x14ac:dyDescent="0.25">
      <c r="A34">
        <v>3815208700</v>
      </c>
      <c r="B34" t="str">
        <f>VLOOKUP(A34,'Energy Provider Accounts'!C:D,2,FALSE)</f>
        <v>Water Delivery</v>
      </c>
      <c r="C34" t="s">
        <v>342</v>
      </c>
      <c r="D34" s="3">
        <v>42711</v>
      </c>
      <c r="E34" s="11" t="s">
        <v>475</v>
      </c>
      <c r="F34">
        <v>30</v>
      </c>
      <c r="G34" t="s">
        <v>413</v>
      </c>
      <c r="H34" t="s">
        <v>345</v>
      </c>
      <c r="I34">
        <v>7</v>
      </c>
      <c r="J34">
        <v>0</v>
      </c>
      <c r="K34">
        <v>0</v>
      </c>
      <c r="L34">
        <v>1.03</v>
      </c>
      <c r="M34">
        <v>34.68</v>
      </c>
      <c r="N34">
        <v>35.72</v>
      </c>
      <c r="O34">
        <v>2016</v>
      </c>
      <c r="P34">
        <v>12</v>
      </c>
      <c r="Q34">
        <v>7</v>
      </c>
      <c r="R34">
        <v>20161107</v>
      </c>
      <c r="S34" s="237" t="str">
        <f t="shared" si="0"/>
        <v>Dec</v>
      </c>
    </row>
    <row r="35" spans="1:19" x14ac:dyDescent="0.25">
      <c r="A35">
        <v>3815208700</v>
      </c>
      <c r="B35" t="str">
        <f>VLOOKUP(A35,'Energy Provider Accounts'!C:D,2,FALSE)</f>
        <v>Water Delivery</v>
      </c>
      <c r="C35" t="s">
        <v>342</v>
      </c>
      <c r="D35" s="3">
        <v>42741</v>
      </c>
      <c r="E35" s="11" t="s">
        <v>475</v>
      </c>
      <c r="F35">
        <v>60</v>
      </c>
      <c r="G35" t="s">
        <v>344</v>
      </c>
      <c r="H35" t="s">
        <v>345</v>
      </c>
      <c r="I35">
        <v>0</v>
      </c>
      <c r="J35">
        <v>0</v>
      </c>
      <c r="K35">
        <v>0</v>
      </c>
      <c r="L35">
        <v>0</v>
      </c>
      <c r="M35">
        <v>70</v>
      </c>
      <c r="N35">
        <v>70.02</v>
      </c>
      <c r="O35">
        <v>2017</v>
      </c>
      <c r="P35">
        <v>1</v>
      </c>
      <c r="Q35">
        <v>6</v>
      </c>
      <c r="R35">
        <v>20161107</v>
      </c>
      <c r="S35" s="237" t="str">
        <f t="shared" si="0"/>
        <v>Jan</v>
      </c>
    </row>
    <row r="36" spans="1:19" x14ac:dyDescent="0.25">
      <c r="A36">
        <v>3815208700</v>
      </c>
      <c r="B36" t="str">
        <f>VLOOKUP(A36,'Energy Provider Accounts'!C:D,2,FALSE)</f>
        <v>Water Delivery</v>
      </c>
      <c r="C36" t="s">
        <v>342</v>
      </c>
      <c r="D36" s="3">
        <v>42774</v>
      </c>
      <c r="E36" s="11" t="s">
        <v>476</v>
      </c>
      <c r="F36">
        <v>30</v>
      </c>
      <c r="G36" t="s">
        <v>413</v>
      </c>
      <c r="H36" t="s">
        <v>345</v>
      </c>
      <c r="I36">
        <v>0</v>
      </c>
      <c r="J36">
        <v>0</v>
      </c>
      <c r="K36">
        <v>0</v>
      </c>
      <c r="L36">
        <v>0</v>
      </c>
      <c r="M36">
        <v>35</v>
      </c>
      <c r="N36">
        <v>35.020000000000003</v>
      </c>
      <c r="O36">
        <v>2017</v>
      </c>
      <c r="P36">
        <v>2</v>
      </c>
      <c r="Q36">
        <v>8</v>
      </c>
      <c r="R36">
        <v>20170109</v>
      </c>
      <c r="S36" s="237" t="str">
        <f t="shared" si="0"/>
        <v>Feb</v>
      </c>
    </row>
    <row r="37" spans="1:19" x14ac:dyDescent="0.25">
      <c r="A37">
        <v>3815208700</v>
      </c>
      <c r="B37" t="str">
        <f>VLOOKUP(A37,'Energy Provider Accounts'!C:D,2,FALSE)</f>
        <v>Water Delivery</v>
      </c>
      <c r="C37" t="s">
        <v>342</v>
      </c>
      <c r="D37" s="3">
        <v>42801</v>
      </c>
      <c r="E37" s="11" t="s">
        <v>477</v>
      </c>
      <c r="F37">
        <v>30</v>
      </c>
      <c r="G37" t="s">
        <v>344</v>
      </c>
      <c r="H37" t="s">
        <v>345</v>
      </c>
      <c r="I37">
        <v>0</v>
      </c>
      <c r="J37">
        <v>0</v>
      </c>
      <c r="K37">
        <v>0</v>
      </c>
      <c r="L37">
        <v>0</v>
      </c>
      <c r="M37">
        <v>35</v>
      </c>
      <c r="N37">
        <v>35.020000000000003</v>
      </c>
      <c r="O37">
        <v>2017</v>
      </c>
      <c r="P37">
        <v>3</v>
      </c>
      <c r="Q37">
        <v>7</v>
      </c>
      <c r="R37">
        <v>20170205</v>
      </c>
      <c r="S37" s="237" t="str">
        <f t="shared" si="0"/>
        <v>Mar</v>
      </c>
    </row>
    <row r="38" spans="1:19" x14ac:dyDescent="0.25">
      <c r="A38">
        <v>3815208700</v>
      </c>
      <c r="B38" t="str">
        <f>VLOOKUP(A38,'Energy Provider Accounts'!C:D,2,FALSE)</f>
        <v>Water Delivery</v>
      </c>
      <c r="C38" t="s">
        <v>342</v>
      </c>
      <c r="D38" s="3">
        <v>42832</v>
      </c>
      <c r="E38" s="11" t="s">
        <v>478</v>
      </c>
      <c r="F38">
        <v>30</v>
      </c>
      <c r="G38" t="s">
        <v>413</v>
      </c>
      <c r="H38" t="s">
        <v>345</v>
      </c>
      <c r="I38">
        <v>0</v>
      </c>
      <c r="J38">
        <v>0</v>
      </c>
      <c r="K38">
        <v>0</v>
      </c>
      <c r="L38">
        <v>0</v>
      </c>
      <c r="M38">
        <v>35</v>
      </c>
      <c r="N38">
        <v>35.01</v>
      </c>
      <c r="O38">
        <v>2017</v>
      </c>
      <c r="P38">
        <v>4</v>
      </c>
      <c r="Q38">
        <v>7</v>
      </c>
      <c r="R38">
        <v>20170308</v>
      </c>
      <c r="S38" s="237" t="str">
        <f t="shared" si="0"/>
        <v>Apr</v>
      </c>
    </row>
    <row r="39" spans="1:19" x14ac:dyDescent="0.25">
      <c r="A39">
        <v>3815208700</v>
      </c>
      <c r="B39" t="str">
        <f>VLOOKUP(A39,'Energy Provider Accounts'!C:D,2,FALSE)</f>
        <v>Water Delivery</v>
      </c>
      <c r="C39" t="s">
        <v>342</v>
      </c>
      <c r="D39" s="3">
        <v>42858</v>
      </c>
      <c r="E39" s="11" t="s">
        <v>479</v>
      </c>
      <c r="F39">
        <v>30</v>
      </c>
      <c r="G39" t="s">
        <v>344</v>
      </c>
      <c r="H39" t="s">
        <v>345</v>
      </c>
      <c r="I39">
        <v>1</v>
      </c>
      <c r="J39">
        <v>0</v>
      </c>
      <c r="K39">
        <v>0</v>
      </c>
      <c r="L39">
        <v>0.17</v>
      </c>
      <c r="M39">
        <v>34.92</v>
      </c>
      <c r="N39">
        <v>35.1</v>
      </c>
      <c r="O39">
        <v>2017</v>
      </c>
      <c r="P39">
        <v>5</v>
      </c>
      <c r="Q39">
        <v>3</v>
      </c>
      <c r="R39">
        <v>20170403</v>
      </c>
      <c r="S39" s="237" t="str">
        <f t="shared" si="0"/>
        <v>May</v>
      </c>
    </row>
    <row r="40" spans="1:19" x14ac:dyDescent="0.25">
      <c r="A40">
        <v>3815208700</v>
      </c>
      <c r="B40" t="str">
        <f>VLOOKUP(A40,'Energy Provider Accounts'!C:D,2,FALSE)</f>
        <v>Water Delivery</v>
      </c>
      <c r="C40" t="s">
        <v>342</v>
      </c>
      <c r="D40" s="3">
        <v>42893</v>
      </c>
      <c r="E40" s="11" t="s">
        <v>480</v>
      </c>
      <c r="F40">
        <v>30</v>
      </c>
      <c r="G40" t="s">
        <v>413</v>
      </c>
      <c r="H40" t="s">
        <v>345</v>
      </c>
      <c r="I40">
        <v>0</v>
      </c>
      <c r="J40">
        <v>0</v>
      </c>
      <c r="K40">
        <v>0</v>
      </c>
      <c r="L40">
        <v>0</v>
      </c>
      <c r="M40">
        <v>35</v>
      </c>
      <c r="N40">
        <v>35.01</v>
      </c>
      <c r="O40">
        <v>2017</v>
      </c>
      <c r="P40">
        <v>6</v>
      </c>
      <c r="Q40">
        <v>7</v>
      </c>
      <c r="R40">
        <v>20170508</v>
      </c>
      <c r="S40" s="237" t="str">
        <f t="shared" si="0"/>
        <v>Jun</v>
      </c>
    </row>
    <row r="41" spans="1:19" x14ac:dyDescent="0.25">
      <c r="A41">
        <v>3815208700</v>
      </c>
      <c r="B41" t="str">
        <f>VLOOKUP(A41,'Energy Provider Accounts'!C:D,2,FALSE)</f>
        <v>Water Delivery</v>
      </c>
      <c r="C41" t="s">
        <v>342</v>
      </c>
      <c r="D41" s="3">
        <v>42922</v>
      </c>
      <c r="E41" s="11" t="s">
        <v>481</v>
      </c>
      <c r="F41">
        <v>30</v>
      </c>
      <c r="G41" t="s">
        <v>344</v>
      </c>
      <c r="H41" t="s">
        <v>345</v>
      </c>
      <c r="I41">
        <v>0</v>
      </c>
      <c r="J41">
        <v>0</v>
      </c>
      <c r="K41">
        <v>0</v>
      </c>
      <c r="L41">
        <v>0</v>
      </c>
      <c r="M41">
        <v>35</v>
      </c>
      <c r="N41">
        <v>35.01</v>
      </c>
      <c r="O41">
        <v>2017</v>
      </c>
      <c r="P41">
        <v>7</v>
      </c>
      <c r="Q41">
        <v>6</v>
      </c>
      <c r="R41">
        <v>20170606</v>
      </c>
      <c r="S41" s="237" t="str">
        <f t="shared" si="0"/>
        <v>Jul</v>
      </c>
    </row>
    <row r="42" spans="1:19" x14ac:dyDescent="0.25">
      <c r="A42">
        <v>3815208700</v>
      </c>
      <c r="B42" t="str">
        <f>VLOOKUP(A42,'Energy Provider Accounts'!C:D,2,FALSE)</f>
        <v>Water Delivery</v>
      </c>
      <c r="C42" t="s">
        <v>342</v>
      </c>
      <c r="D42" s="3">
        <v>42954</v>
      </c>
      <c r="E42" s="11" t="s">
        <v>482</v>
      </c>
      <c r="F42">
        <v>30</v>
      </c>
      <c r="G42" t="s">
        <v>413</v>
      </c>
      <c r="H42" t="s">
        <v>345</v>
      </c>
      <c r="I42">
        <v>0</v>
      </c>
      <c r="J42">
        <v>0</v>
      </c>
      <c r="K42">
        <v>0</v>
      </c>
      <c r="L42">
        <v>0</v>
      </c>
      <c r="M42">
        <v>35</v>
      </c>
      <c r="N42">
        <v>35.01</v>
      </c>
      <c r="O42">
        <v>2017</v>
      </c>
      <c r="P42">
        <v>8</v>
      </c>
      <c r="Q42">
        <v>7</v>
      </c>
      <c r="R42">
        <v>20170708</v>
      </c>
      <c r="S42" s="237" t="str">
        <f t="shared" si="0"/>
        <v>Aug</v>
      </c>
    </row>
    <row r="43" spans="1:19" x14ac:dyDescent="0.25">
      <c r="A43">
        <v>3815208700</v>
      </c>
      <c r="B43" t="str">
        <f>VLOOKUP(A43,'Energy Provider Accounts'!C:D,2,FALSE)</f>
        <v>Water Delivery</v>
      </c>
      <c r="C43" t="s">
        <v>342</v>
      </c>
      <c r="D43" s="3">
        <v>42983</v>
      </c>
      <c r="E43" s="11" t="s">
        <v>483</v>
      </c>
      <c r="F43">
        <v>30</v>
      </c>
      <c r="G43" t="s">
        <v>344</v>
      </c>
      <c r="H43" t="s">
        <v>345</v>
      </c>
      <c r="I43">
        <v>0</v>
      </c>
      <c r="J43">
        <v>0</v>
      </c>
      <c r="K43">
        <v>0</v>
      </c>
      <c r="L43">
        <v>0</v>
      </c>
      <c r="M43">
        <v>35</v>
      </c>
      <c r="N43">
        <v>35.01</v>
      </c>
      <c r="O43">
        <v>2017</v>
      </c>
      <c r="P43">
        <v>9</v>
      </c>
      <c r="Q43">
        <v>5</v>
      </c>
      <c r="R43">
        <v>20170806</v>
      </c>
      <c r="S43" s="237" t="str">
        <f t="shared" si="0"/>
        <v>Sep</v>
      </c>
    </row>
    <row r="44" spans="1:19" x14ac:dyDescent="0.25">
      <c r="A44">
        <v>3815208700</v>
      </c>
      <c r="B44" t="str">
        <f>VLOOKUP(A44,'Energy Provider Accounts'!C:D,2,FALSE)</f>
        <v>Water Delivery</v>
      </c>
      <c r="C44" t="s">
        <v>342</v>
      </c>
      <c r="D44" s="3">
        <v>43013</v>
      </c>
      <c r="E44" s="11" t="s">
        <v>484</v>
      </c>
      <c r="F44">
        <v>30</v>
      </c>
      <c r="G44" t="s">
        <v>413</v>
      </c>
      <c r="H44" t="s">
        <v>345</v>
      </c>
      <c r="I44">
        <v>0</v>
      </c>
      <c r="J44">
        <v>0</v>
      </c>
      <c r="K44">
        <v>0</v>
      </c>
      <c r="L44">
        <v>0</v>
      </c>
      <c r="M44">
        <v>35</v>
      </c>
      <c r="N44">
        <v>35.01</v>
      </c>
      <c r="O44">
        <v>2017</v>
      </c>
      <c r="P44">
        <v>10</v>
      </c>
      <c r="Q44">
        <v>5</v>
      </c>
      <c r="R44">
        <v>20170905</v>
      </c>
      <c r="S44" s="237" t="str">
        <f t="shared" si="0"/>
        <v>Oct</v>
      </c>
    </row>
    <row r="45" spans="1:19" x14ac:dyDescent="0.25">
      <c r="A45">
        <v>3815208700</v>
      </c>
      <c r="B45" t="str">
        <f>VLOOKUP(A45,'Energy Provider Accounts'!C:D,2,FALSE)</f>
        <v>Water Delivery</v>
      </c>
      <c r="C45" t="s">
        <v>342</v>
      </c>
      <c r="D45" s="3">
        <v>43045</v>
      </c>
      <c r="E45" s="11" t="s">
        <v>485</v>
      </c>
      <c r="F45">
        <v>30</v>
      </c>
      <c r="G45" t="s">
        <v>344</v>
      </c>
      <c r="H45" t="s">
        <v>345</v>
      </c>
      <c r="I45">
        <v>1</v>
      </c>
      <c r="J45">
        <v>0</v>
      </c>
      <c r="K45">
        <v>0</v>
      </c>
      <c r="L45">
        <v>0.01</v>
      </c>
      <c r="M45">
        <v>35.03</v>
      </c>
      <c r="N45">
        <v>35.049999999999997</v>
      </c>
      <c r="O45">
        <v>2017</v>
      </c>
      <c r="P45">
        <v>11</v>
      </c>
      <c r="Q45">
        <v>6</v>
      </c>
      <c r="R45">
        <v>20171007</v>
      </c>
      <c r="S45" s="237" t="str">
        <f t="shared" si="0"/>
        <v>Nov</v>
      </c>
    </row>
    <row r="46" spans="1:19" x14ac:dyDescent="0.25">
      <c r="A46">
        <v>3815208700</v>
      </c>
      <c r="B46" t="str">
        <f>VLOOKUP(A46,'Energy Provider Accounts'!C:D,2,FALSE)</f>
        <v>Water Delivery</v>
      </c>
      <c r="C46" t="s">
        <v>342</v>
      </c>
      <c r="D46" s="3">
        <v>43075</v>
      </c>
      <c r="E46" s="11" t="s">
        <v>486</v>
      </c>
      <c r="F46">
        <v>30</v>
      </c>
      <c r="G46" t="s">
        <v>413</v>
      </c>
      <c r="H46" t="s">
        <v>345</v>
      </c>
      <c r="I46">
        <v>0</v>
      </c>
      <c r="J46">
        <v>0</v>
      </c>
      <c r="K46">
        <v>0</v>
      </c>
      <c r="L46">
        <v>0</v>
      </c>
      <c r="M46">
        <v>35</v>
      </c>
      <c r="N46">
        <v>35.01</v>
      </c>
      <c r="O46">
        <v>2017</v>
      </c>
      <c r="P46">
        <v>12</v>
      </c>
      <c r="Q46">
        <v>6</v>
      </c>
      <c r="R46">
        <v>20171106</v>
      </c>
      <c r="S46" s="237" t="str">
        <f t="shared" si="0"/>
        <v>Dec</v>
      </c>
    </row>
    <row r="47" spans="1:19" x14ac:dyDescent="0.25">
      <c r="A47">
        <v>3853013000</v>
      </c>
      <c r="B47" t="str">
        <f>VLOOKUP(A47,'Energy Provider Accounts'!C:D,2,FALSE)</f>
        <v>Water Delivery</v>
      </c>
      <c r="C47" t="s">
        <v>342</v>
      </c>
      <c r="D47" s="3">
        <v>42389</v>
      </c>
      <c r="E47" s="11" t="s">
        <v>487</v>
      </c>
      <c r="F47">
        <v>60</v>
      </c>
      <c r="G47" t="s">
        <v>344</v>
      </c>
      <c r="H47" t="s">
        <v>345</v>
      </c>
      <c r="I47">
        <v>1234</v>
      </c>
      <c r="J47">
        <v>0</v>
      </c>
      <c r="K47">
        <v>0</v>
      </c>
      <c r="L47">
        <v>6.61</v>
      </c>
      <c r="M47">
        <v>81.33</v>
      </c>
      <c r="N47">
        <v>87.96</v>
      </c>
      <c r="O47">
        <v>2016</v>
      </c>
      <c r="P47">
        <v>1</v>
      </c>
      <c r="Q47">
        <v>20</v>
      </c>
      <c r="R47">
        <v>20151121</v>
      </c>
      <c r="S47" s="237" t="str">
        <f t="shared" si="0"/>
        <v>Jan</v>
      </c>
    </row>
    <row r="48" spans="1:19" x14ac:dyDescent="0.25">
      <c r="A48">
        <v>3853013000</v>
      </c>
      <c r="B48" t="str">
        <f>VLOOKUP(A48,'Energy Provider Accounts'!C:D,2,FALSE)</f>
        <v>Water Delivery</v>
      </c>
      <c r="C48" t="s">
        <v>342</v>
      </c>
      <c r="D48" s="3">
        <v>42450</v>
      </c>
      <c r="E48" s="11" t="s">
        <v>488</v>
      </c>
      <c r="F48">
        <v>60</v>
      </c>
      <c r="G48" t="s">
        <v>344</v>
      </c>
      <c r="H48" t="s">
        <v>345</v>
      </c>
      <c r="I48">
        <v>1405</v>
      </c>
      <c r="J48">
        <v>0</v>
      </c>
      <c r="K48">
        <v>0</v>
      </c>
      <c r="L48">
        <v>12.92</v>
      </c>
      <c r="M48">
        <v>81.709999999999994</v>
      </c>
      <c r="N48">
        <v>94.68</v>
      </c>
      <c r="O48">
        <v>2016</v>
      </c>
      <c r="P48">
        <v>3</v>
      </c>
      <c r="Q48">
        <v>21</v>
      </c>
      <c r="R48">
        <v>20160121</v>
      </c>
      <c r="S48" s="237" t="str">
        <f t="shared" si="0"/>
        <v>Mar</v>
      </c>
    </row>
    <row r="49" spans="1:19" x14ac:dyDescent="0.25">
      <c r="A49">
        <v>3853013000</v>
      </c>
      <c r="B49" t="str">
        <f>VLOOKUP(A49,'Energy Provider Accounts'!C:D,2,FALSE)</f>
        <v>Water Delivery</v>
      </c>
      <c r="C49" t="s">
        <v>342</v>
      </c>
      <c r="D49" s="3">
        <v>42510</v>
      </c>
      <c r="E49" s="11" t="s">
        <v>489</v>
      </c>
      <c r="F49">
        <v>60</v>
      </c>
      <c r="G49" t="s">
        <v>344</v>
      </c>
      <c r="H49" t="s">
        <v>345</v>
      </c>
      <c r="I49">
        <v>525</v>
      </c>
      <c r="J49">
        <v>0</v>
      </c>
      <c r="K49">
        <v>0</v>
      </c>
      <c r="L49">
        <v>4.17</v>
      </c>
      <c r="M49">
        <v>74.37</v>
      </c>
      <c r="N49">
        <v>78.569999999999993</v>
      </c>
      <c r="O49">
        <v>2016</v>
      </c>
      <c r="P49">
        <v>5</v>
      </c>
      <c r="Q49">
        <v>20</v>
      </c>
      <c r="R49">
        <v>20160321</v>
      </c>
      <c r="S49" s="237" t="str">
        <f t="shared" si="0"/>
        <v>May</v>
      </c>
    </row>
    <row r="50" spans="1:19" x14ac:dyDescent="0.25">
      <c r="A50">
        <v>3853013000</v>
      </c>
      <c r="B50" t="str">
        <f>VLOOKUP(A50,'Energy Provider Accounts'!C:D,2,FALSE)</f>
        <v>Water Delivery</v>
      </c>
      <c r="C50" t="s">
        <v>342</v>
      </c>
      <c r="D50" s="3">
        <v>42572</v>
      </c>
      <c r="E50" s="11" t="s">
        <v>490</v>
      </c>
      <c r="F50">
        <v>60</v>
      </c>
      <c r="G50" t="s">
        <v>344</v>
      </c>
      <c r="H50" t="s">
        <v>345</v>
      </c>
      <c r="I50">
        <v>11</v>
      </c>
      <c r="J50">
        <v>0</v>
      </c>
      <c r="K50">
        <v>0</v>
      </c>
      <c r="L50">
        <v>1.34</v>
      </c>
      <c r="M50">
        <v>69.540000000000006</v>
      </c>
      <c r="N50">
        <v>70.900000000000006</v>
      </c>
      <c r="O50">
        <v>2016</v>
      </c>
      <c r="P50">
        <v>7</v>
      </c>
      <c r="Q50">
        <v>21</v>
      </c>
      <c r="R50">
        <v>20160522</v>
      </c>
      <c r="S50" s="237" t="str">
        <f t="shared" si="0"/>
        <v>Jul</v>
      </c>
    </row>
    <row r="51" spans="1:19" x14ac:dyDescent="0.25">
      <c r="A51">
        <v>3853013000</v>
      </c>
      <c r="B51" t="str">
        <f>VLOOKUP(A51,'Energy Provider Accounts'!C:D,2,FALSE)</f>
        <v>Water Delivery</v>
      </c>
      <c r="C51" t="s">
        <v>342</v>
      </c>
      <c r="D51" s="3">
        <v>42604</v>
      </c>
      <c r="E51" s="11" t="s">
        <v>491</v>
      </c>
      <c r="F51">
        <v>30</v>
      </c>
      <c r="G51" t="s">
        <v>413</v>
      </c>
      <c r="H51" t="s">
        <v>345</v>
      </c>
      <c r="I51">
        <v>4</v>
      </c>
      <c r="J51">
        <v>0</v>
      </c>
      <c r="K51">
        <v>0</v>
      </c>
      <c r="L51">
        <v>0.49</v>
      </c>
      <c r="M51">
        <v>34.85</v>
      </c>
      <c r="N51">
        <v>35.35</v>
      </c>
      <c r="O51">
        <v>2016</v>
      </c>
      <c r="P51">
        <v>8</v>
      </c>
      <c r="Q51">
        <v>22</v>
      </c>
      <c r="R51">
        <v>20160723</v>
      </c>
      <c r="S51" s="237" t="str">
        <f t="shared" si="0"/>
        <v>Aug</v>
      </c>
    </row>
    <row r="52" spans="1:19" x14ac:dyDescent="0.25">
      <c r="A52">
        <v>3853013000</v>
      </c>
      <c r="B52" t="str">
        <f>VLOOKUP(A52,'Energy Provider Accounts'!C:D,2,FALSE)</f>
        <v>Water Delivery</v>
      </c>
      <c r="C52" t="s">
        <v>342</v>
      </c>
      <c r="D52" s="3">
        <v>42633</v>
      </c>
      <c r="E52" s="11" t="s">
        <v>492</v>
      </c>
      <c r="F52">
        <v>30</v>
      </c>
      <c r="G52" t="s">
        <v>344</v>
      </c>
      <c r="H52" t="s">
        <v>345</v>
      </c>
      <c r="I52">
        <v>4</v>
      </c>
      <c r="J52">
        <v>0</v>
      </c>
      <c r="K52">
        <v>0</v>
      </c>
      <c r="L52">
        <v>0.63</v>
      </c>
      <c r="M52">
        <v>34.78</v>
      </c>
      <c r="N52">
        <v>35.409999999999997</v>
      </c>
      <c r="O52">
        <v>2016</v>
      </c>
      <c r="P52">
        <v>9</v>
      </c>
      <c r="Q52">
        <v>20</v>
      </c>
      <c r="R52">
        <v>20160821</v>
      </c>
      <c r="S52" s="237" t="str">
        <f t="shared" si="0"/>
        <v>Sep</v>
      </c>
    </row>
    <row r="53" spans="1:19" x14ac:dyDescent="0.25">
      <c r="A53">
        <v>3853013000</v>
      </c>
      <c r="B53" t="str">
        <f>VLOOKUP(A53,'Energy Provider Accounts'!C:D,2,FALSE)</f>
        <v>Water Delivery</v>
      </c>
      <c r="C53" t="s">
        <v>342</v>
      </c>
      <c r="D53" s="3">
        <v>42663</v>
      </c>
      <c r="E53" s="11" t="s">
        <v>493</v>
      </c>
      <c r="F53">
        <v>30</v>
      </c>
      <c r="G53" t="s">
        <v>413</v>
      </c>
      <c r="H53" t="s">
        <v>345</v>
      </c>
      <c r="I53">
        <v>107</v>
      </c>
      <c r="J53">
        <v>0</v>
      </c>
      <c r="K53">
        <v>0</v>
      </c>
      <c r="L53">
        <v>11.91</v>
      </c>
      <c r="M53">
        <v>31.89</v>
      </c>
      <c r="N53">
        <v>43.82</v>
      </c>
      <c r="O53">
        <v>2016</v>
      </c>
      <c r="P53">
        <v>10</v>
      </c>
      <c r="Q53">
        <v>20</v>
      </c>
      <c r="R53">
        <v>20160920</v>
      </c>
      <c r="S53" s="237" t="str">
        <f t="shared" si="0"/>
        <v>Oct</v>
      </c>
    </row>
    <row r="54" spans="1:19" x14ac:dyDescent="0.25">
      <c r="A54">
        <v>3853013000</v>
      </c>
      <c r="B54" t="str">
        <f>VLOOKUP(A54,'Energy Provider Accounts'!C:D,2,FALSE)</f>
        <v>Water Delivery</v>
      </c>
      <c r="C54" t="s">
        <v>342</v>
      </c>
      <c r="D54" s="3">
        <v>42691</v>
      </c>
      <c r="E54" s="11" t="s">
        <v>494</v>
      </c>
      <c r="F54">
        <v>30</v>
      </c>
      <c r="G54" t="s">
        <v>344</v>
      </c>
      <c r="H54" t="s">
        <v>345</v>
      </c>
      <c r="I54">
        <v>394</v>
      </c>
      <c r="J54">
        <v>0</v>
      </c>
      <c r="K54">
        <v>0</v>
      </c>
      <c r="L54">
        <v>49.81</v>
      </c>
      <c r="M54">
        <v>20.64</v>
      </c>
      <c r="N54">
        <v>70.489999999999995</v>
      </c>
      <c r="O54">
        <v>2016</v>
      </c>
      <c r="P54">
        <v>11</v>
      </c>
      <c r="Q54">
        <v>17</v>
      </c>
      <c r="R54">
        <v>20161018</v>
      </c>
      <c r="S54" s="237" t="str">
        <f t="shared" si="0"/>
        <v>Nov</v>
      </c>
    </row>
    <row r="55" spans="1:19" x14ac:dyDescent="0.25">
      <c r="A55">
        <v>3853013000</v>
      </c>
      <c r="B55" t="str">
        <f>VLOOKUP(A55,'Energy Provider Accounts'!C:D,2,FALSE)</f>
        <v>Water Delivery</v>
      </c>
      <c r="C55" t="s">
        <v>342</v>
      </c>
      <c r="D55" s="3">
        <v>42725</v>
      </c>
      <c r="E55" s="11" t="s">
        <v>495</v>
      </c>
      <c r="F55">
        <v>30</v>
      </c>
      <c r="G55" t="s">
        <v>413</v>
      </c>
      <c r="H55" t="s">
        <v>345</v>
      </c>
      <c r="I55">
        <v>699</v>
      </c>
      <c r="J55">
        <v>0</v>
      </c>
      <c r="K55">
        <v>0</v>
      </c>
      <c r="L55">
        <v>95.03</v>
      </c>
      <c r="M55">
        <v>5.75</v>
      </c>
      <c r="N55">
        <v>100.81</v>
      </c>
      <c r="O55">
        <v>2016</v>
      </c>
      <c r="P55">
        <v>12</v>
      </c>
      <c r="Q55">
        <v>21</v>
      </c>
      <c r="R55">
        <v>20161121</v>
      </c>
      <c r="S55" s="237" t="str">
        <f t="shared" si="0"/>
        <v>Dec</v>
      </c>
    </row>
    <row r="56" spans="1:19" x14ac:dyDescent="0.25">
      <c r="A56">
        <v>3853013000</v>
      </c>
      <c r="B56" t="str">
        <f>VLOOKUP(A56,'Energy Provider Accounts'!C:D,2,FALSE)</f>
        <v>Water Delivery</v>
      </c>
      <c r="C56" t="s">
        <v>342</v>
      </c>
      <c r="D56" s="3">
        <v>42754</v>
      </c>
      <c r="E56" s="11" t="s">
        <v>496</v>
      </c>
      <c r="F56">
        <v>30</v>
      </c>
      <c r="G56" t="s">
        <v>344</v>
      </c>
      <c r="H56" t="s">
        <v>345</v>
      </c>
      <c r="I56">
        <v>1275</v>
      </c>
      <c r="J56">
        <v>0</v>
      </c>
      <c r="K56">
        <v>0</v>
      </c>
      <c r="L56">
        <v>141.84</v>
      </c>
      <c r="M56">
        <v>-3.35</v>
      </c>
      <c r="N56">
        <v>138.54</v>
      </c>
      <c r="O56">
        <v>2017</v>
      </c>
      <c r="P56">
        <v>1</v>
      </c>
      <c r="Q56">
        <v>19</v>
      </c>
      <c r="R56">
        <v>20161220</v>
      </c>
      <c r="S56" s="237" t="str">
        <f t="shared" si="0"/>
        <v>Jan</v>
      </c>
    </row>
    <row r="57" spans="1:19" x14ac:dyDescent="0.25">
      <c r="A57">
        <v>3853013000</v>
      </c>
      <c r="B57" t="str">
        <f>VLOOKUP(A57,'Energy Provider Accounts'!C:D,2,FALSE)</f>
        <v>Water Delivery</v>
      </c>
      <c r="C57" t="s">
        <v>342</v>
      </c>
      <c r="D57" s="3">
        <v>42789</v>
      </c>
      <c r="E57" s="11" t="s">
        <v>497</v>
      </c>
      <c r="F57">
        <v>30</v>
      </c>
      <c r="G57" t="s">
        <v>413</v>
      </c>
      <c r="H57" t="s">
        <v>345</v>
      </c>
      <c r="I57">
        <v>819</v>
      </c>
      <c r="J57">
        <v>0</v>
      </c>
      <c r="K57">
        <v>0</v>
      </c>
      <c r="L57">
        <v>124.22</v>
      </c>
      <c r="M57">
        <v>-12.52</v>
      </c>
      <c r="N57">
        <v>111.76</v>
      </c>
      <c r="O57">
        <v>2017</v>
      </c>
      <c r="P57">
        <v>2</v>
      </c>
      <c r="Q57">
        <v>23</v>
      </c>
      <c r="R57">
        <v>20170124</v>
      </c>
      <c r="S57" s="237" t="str">
        <f t="shared" si="0"/>
        <v>Feb</v>
      </c>
    </row>
    <row r="58" spans="1:19" x14ac:dyDescent="0.25">
      <c r="A58">
        <v>3853013000</v>
      </c>
      <c r="B58" t="str">
        <f>VLOOKUP(A58,'Energy Provider Accounts'!C:D,2,FALSE)</f>
        <v>Water Delivery</v>
      </c>
      <c r="C58" t="s">
        <v>342</v>
      </c>
      <c r="D58" s="3">
        <v>42817</v>
      </c>
      <c r="E58" s="11" t="s">
        <v>498</v>
      </c>
      <c r="F58">
        <v>30</v>
      </c>
      <c r="G58" t="s">
        <v>344</v>
      </c>
      <c r="H58" t="s">
        <v>345</v>
      </c>
      <c r="I58">
        <v>1204</v>
      </c>
      <c r="J58">
        <v>0</v>
      </c>
      <c r="K58">
        <v>0</v>
      </c>
      <c r="L58">
        <v>153.43</v>
      </c>
      <c r="M58">
        <v>-19.2</v>
      </c>
      <c r="N58">
        <v>134.29</v>
      </c>
      <c r="O58">
        <v>2017</v>
      </c>
      <c r="P58">
        <v>3</v>
      </c>
      <c r="Q58">
        <v>23</v>
      </c>
      <c r="R58">
        <v>20170221</v>
      </c>
      <c r="S58" s="237" t="str">
        <f t="shared" si="0"/>
        <v>Mar</v>
      </c>
    </row>
    <row r="59" spans="1:19" x14ac:dyDescent="0.25">
      <c r="A59">
        <v>3853013000</v>
      </c>
      <c r="B59" t="str">
        <f>VLOOKUP(A59,'Energy Provider Accounts'!C:D,2,FALSE)</f>
        <v>Water Delivery</v>
      </c>
      <c r="C59" t="s">
        <v>342</v>
      </c>
      <c r="D59" s="3">
        <v>42849</v>
      </c>
      <c r="E59" s="11" t="s">
        <v>499</v>
      </c>
      <c r="F59">
        <v>30</v>
      </c>
      <c r="G59" t="s">
        <v>413</v>
      </c>
      <c r="H59" t="s">
        <v>345</v>
      </c>
      <c r="I59">
        <v>280</v>
      </c>
      <c r="J59">
        <v>0</v>
      </c>
      <c r="K59">
        <v>0</v>
      </c>
      <c r="L59">
        <v>38.61</v>
      </c>
      <c r="M59">
        <v>20.87</v>
      </c>
      <c r="N59">
        <v>59.5</v>
      </c>
      <c r="O59">
        <v>2017</v>
      </c>
      <c r="P59">
        <v>4</v>
      </c>
      <c r="Q59">
        <v>24</v>
      </c>
      <c r="R59">
        <v>20170325</v>
      </c>
      <c r="S59" s="237" t="str">
        <f t="shared" si="0"/>
        <v>Apr</v>
      </c>
    </row>
    <row r="60" spans="1:19" x14ac:dyDescent="0.25">
      <c r="A60">
        <v>3853013000</v>
      </c>
      <c r="B60" t="str">
        <f>VLOOKUP(A60,'Energy Provider Accounts'!C:D,2,FALSE)</f>
        <v>Water Delivery</v>
      </c>
      <c r="C60" t="s">
        <v>342</v>
      </c>
      <c r="D60" s="3">
        <v>42877</v>
      </c>
      <c r="E60" s="11" t="s">
        <v>500</v>
      </c>
      <c r="F60">
        <v>30</v>
      </c>
      <c r="G60" t="s">
        <v>344</v>
      </c>
      <c r="H60" t="s">
        <v>345</v>
      </c>
      <c r="I60">
        <v>494</v>
      </c>
      <c r="J60">
        <v>0</v>
      </c>
      <c r="K60">
        <v>0</v>
      </c>
      <c r="L60">
        <v>89.14</v>
      </c>
      <c r="M60">
        <v>-0.78</v>
      </c>
      <c r="N60">
        <v>88.4</v>
      </c>
      <c r="O60">
        <v>2017</v>
      </c>
      <c r="P60">
        <v>5</v>
      </c>
      <c r="Q60">
        <v>22</v>
      </c>
      <c r="R60">
        <v>20170422</v>
      </c>
      <c r="S60" s="237" t="str">
        <f t="shared" si="0"/>
        <v>May</v>
      </c>
    </row>
    <row r="61" spans="1:19" x14ac:dyDescent="0.25">
      <c r="A61">
        <v>3853013000</v>
      </c>
      <c r="B61" t="str">
        <f>VLOOKUP(A61,'Energy Provider Accounts'!C:D,2,FALSE)</f>
        <v>Water Delivery</v>
      </c>
      <c r="C61" t="s">
        <v>342</v>
      </c>
      <c r="D61" s="3">
        <v>42907</v>
      </c>
      <c r="E61" s="11" t="s">
        <v>501</v>
      </c>
      <c r="F61">
        <v>30</v>
      </c>
      <c r="G61" t="s">
        <v>413</v>
      </c>
      <c r="H61" t="s">
        <v>345</v>
      </c>
      <c r="I61">
        <v>5</v>
      </c>
      <c r="J61">
        <v>0</v>
      </c>
      <c r="K61">
        <v>0</v>
      </c>
      <c r="L61">
        <v>0.72</v>
      </c>
      <c r="M61">
        <v>34.729999999999997</v>
      </c>
      <c r="N61">
        <v>35.46</v>
      </c>
      <c r="O61">
        <v>2017</v>
      </c>
      <c r="P61">
        <v>6</v>
      </c>
      <c r="Q61">
        <v>21</v>
      </c>
      <c r="R61">
        <v>20170522</v>
      </c>
      <c r="S61" s="237" t="str">
        <f t="shared" si="0"/>
        <v>Jun</v>
      </c>
    </row>
    <row r="62" spans="1:19" x14ac:dyDescent="0.25">
      <c r="A62">
        <v>3853013000</v>
      </c>
      <c r="B62" t="str">
        <f>VLOOKUP(A62,'Energy Provider Accounts'!C:D,2,FALSE)</f>
        <v>Water Delivery</v>
      </c>
      <c r="C62" t="s">
        <v>342</v>
      </c>
      <c r="D62" s="3">
        <v>42934</v>
      </c>
      <c r="E62" s="11" t="s">
        <v>502</v>
      </c>
      <c r="F62">
        <v>30</v>
      </c>
      <c r="G62" t="s">
        <v>344</v>
      </c>
      <c r="H62" t="s">
        <v>345</v>
      </c>
      <c r="I62">
        <v>3</v>
      </c>
      <c r="J62">
        <v>0</v>
      </c>
      <c r="K62">
        <v>0</v>
      </c>
      <c r="L62">
        <v>0.35</v>
      </c>
      <c r="M62">
        <v>34.89</v>
      </c>
      <c r="N62">
        <v>35.25</v>
      </c>
      <c r="O62">
        <v>2017</v>
      </c>
      <c r="P62">
        <v>7</v>
      </c>
      <c r="Q62">
        <v>18</v>
      </c>
      <c r="R62">
        <v>20170618</v>
      </c>
      <c r="S62" s="237" t="str">
        <f t="shared" si="0"/>
        <v>Jul</v>
      </c>
    </row>
    <row r="63" spans="1:19" x14ac:dyDescent="0.25">
      <c r="A63">
        <v>3853013000</v>
      </c>
      <c r="B63" t="str">
        <f>VLOOKUP(A63,'Energy Provider Accounts'!C:D,2,FALSE)</f>
        <v>Water Delivery</v>
      </c>
      <c r="C63" t="s">
        <v>342</v>
      </c>
      <c r="D63" s="3">
        <v>42968</v>
      </c>
      <c r="E63" s="11" t="s">
        <v>503</v>
      </c>
      <c r="F63">
        <v>30</v>
      </c>
      <c r="G63" t="s">
        <v>413</v>
      </c>
      <c r="H63" t="s">
        <v>345</v>
      </c>
      <c r="I63">
        <v>4</v>
      </c>
      <c r="J63">
        <v>0</v>
      </c>
      <c r="K63">
        <v>0</v>
      </c>
      <c r="L63">
        <v>0.61</v>
      </c>
      <c r="M63">
        <v>34.840000000000003</v>
      </c>
      <c r="N63">
        <v>35.47</v>
      </c>
      <c r="O63">
        <v>2017</v>
      </c>
      <c r="P63">
        <v>8</v>
      </c>
      <c r="Q63">
        <v>21</v>
      </c>
      <c r="R63">
        <v>20170722</v>
      </c>
      <c r="S63" s="237" t="str">
        <f t="shared" si="0"/>
        <v>Aug</v>
      </c>
    </row>
    <row r="64" spans="1:19" x14ac:dyDescent="0.25">
      <c r="A64">
        <v>3853013000</v>
      </c>
      <c r="B64" t="str">
        <f>VLOOKUP(A64,'Energy Provider Accounts'!C:D,2,FALSE)</f>
        <v>Water Delivery</v>
      </c>
      <c r="C64" t="s">
        <v>342</v>
      </c>
      <c r="D64" s="3">
        <v>42997</v>
      </c>
      <c r="E64" s="11" t="s">
        <v>504</v>
      </c>
      <c r="F64">
        <v>30</v>
      </c>
      <c r="G64" t="s">
        <v>344</v>
      </c>
      <c r="H64" t="s">
        <v>345</v>
      </c>
      <c r="I64">
        <v>4</v>
      </c>
      <c r="J64">
        <v>0</v>
      </c>
      <c r="K64">
        <v>0</v>
      </c>
      <c r="L64">
        <v>0.04</v>
      </c>
      <c r="M64">
        <v>35.119999999999997</v>
      </c>
      <c r="N64">
        <v>35.17</v>
      </c>
      <c r="O64">
        <v>2017</v>
      </c>
      <c r="P64">
        <v>9</v>
      </c>
      <c r="Q64">
        <v>19</v>
      </c>
      <c r="R64">
        <v>20170820</v>
      </c>
      <c r="S64" s="237" t="str">
        <f t="shared" si="0"/>
        <v>Sep</v>
      </c>
    </row>
    <row r="65" spans="1:19" x14ac:dyDescent="0.25">
      <c r="A65">
        <v>3853013000</v>
      </c>
      <c r="B65" t="str">
        <f>VLOOKUP(A65,'Energy Provider Accounts'!C:D,2,FALSE)</f>
        <v>Water Delivery</v>
      </c>
      <c r="C65" t="s">
        <v>342</v>
      </c>
      <c r="D65" s="3">
        <v>43027</v>
      </c>
      <c r="E65" s="11" t="s">
        <v>505</v>
      </c>
      <c r="F65">
        <v>30</v>
      </c>
      <c r="G65" t="s">
        <v>413</v>
      </c>
      <c r="H65" t="s">
        <v>345</v>
      </c>
      <c r="I65">
        <v>250</v>
      </c>
      <c r="J65">
        <v>0</v>
      </c>
      <c r="K65">
        <v>0</v>
      </c>
      <c r="L65">
        <v>2.08</v>
      </c>
      <c r="M65">
        <v>42.3</v>
      </c>
      <c r="N65">
        <v>44.4</v>
      </c>
      <c r="O65">
        <v>2017</v>
      </c>
      <c r="P65">
        <v>10</v>
      </c>
      <c r="Q65">
        <v>19</v>
      </c>
      <c r="R65">
        <v>20170919</v>
      </c>
      <c r="S65" s="237" t="str">
        <f t="shared" si="0"/>
        <v>Oct</v>
      </c>
    </row>
    <row r="66" spans="1:19" x14ac:dyDescent="0.25">
      <c r="A66">
        <v>3853013000</v>
      </c>
      <c r="B66" t="str">
        <f>VLOOKUP(A66,'Energy Provider Accounts'!C:D,2,FALSE)</f>
        <v>Water Delivery</v>
      </c>
      <c r="C66" t="s">
        <v>342</v>
      </c>
      <c r="D66" s="3">
        <v>43055</v>
      </c>
      <c r="E66" s="11" t="s">
        <v>462</v>
      </c>
      <c r="F66">
        <v>60</v>
      </c>
      <c r="G66" t="s">
        <v>344</v>
      </c>
      <c r="H66" t="s">
        <v>345</v>
      </c>
      <c r="I66">
        <v>133</v>
      </c>
      <c r="J66">
        <v>0</v>
      </c>
      <c r="K66">
        <v>0</v>
      </c>
      <c r="L66">
        <v>1.1100000000000001</v>
      </c>
      <c r="M66">
        <v>73.88</v>
      </c>
      <c r="N66">
        <v>75.02</v>
      </c>
      <c r="O66">
        <v>2017</v>
      </c>
      <c r="P66">
        <v>11</v>
      </c>
      <c r="Q66">
        <v>16</v>
      </c>
      <c r="R66">
        <v>20170917</v>
      </c>
      <c r="S66" s="237" t="str">
        <f t="shared" ref="S66:S129" si="1">CHOOSE(P66,"Jan","Feb","Mar","Apr","May","Jun","Jul","Aug","Sep","Oct","Nov","Dec")</f>
        <v>Nov</v>
      </c>
    </row>
    <row r="67" spans="1:19" x14ac:dyDescent="0.25">
      <c r="A67">
        <v>3853013000</v>
      </c>
      <c r="B67" t="str">
        <f>VLOOKUP(A67,'Energy Provider Accounts'!C:D,2,FALSE)</f>
        <v>Water Delivery</v>
      </c>
      <c r="C67" t="s">
        <v>342</v>
      </c>
      <c r="D67" s="3">
        <v>43089</v>
      </c>
      <c r="E67" s="11" t="s">
        <v>506</v>
      </c>
      <c r="F67">
        <v>30</v>
      </c>
      <c r="G67" t="s">
        <v>413</v>
      </c>
      <c r="H67" t="s">
        <v>345</v>
      </c>
      <c r="I67">
        <v>1118</v>
      </c>
      <c r="J67">
        <v>0</v>
      </c>
      <c r="K67">
        <v>0</v>
      </c>
      <c r="L67">
        <v>8.48</v>
      </c>
      <c r="M67">
        <v>67.58</v>
      </c>
      <c r="N67">
        <v>76.09</v>
      </c>
      <c r="O67">
        <v>2017</v>
      </c>
      <c r="P67">
        <v>12</v>
      </c>
      <c r="Q67">
        <v>20</v>
      </c>
      <c r="R67">
        <v>20171120</v>
      </c>
      <c r="S67" s="237" t="str">
        <f t="shared" si="1"/>
        <v>Dec</v>
      </c>
    </row>
    <row r="68" spans="1:19" x14ac:dyDescent="0.25">
      <c r="A68">
        <v>3854000500</v>
      </c>
      <c r="B68" t="str">
        <f>VLOOKUP(A68,'Energy Provider Accounts'!C:D,2,FALSE)</f>
        <v>Water Delivery</v>
      </c>
      <c r="C68" t="s">
        <v>342</v>
      </c>
      <c r="D68" s="3">
        <v>42390</v>
      </c>
      <c r="E68" s="11" t="s">
        <v>512</v>
      </c>
      <c r="F68">
        <v>60</v>
      </c>
      <c r="G68" t="s">
        <v>344</v>
      </c>
      <c r="H68" t="s">
        <v>345</v>
      </c>
      <c r="I68">
        <v>1702</v>
      </c>
      <c r="J68">
        <v>0</v>
      </c>
      <c r="K68">
        <v>0</v>
      </c>
      <c r="L68">
        <v>9.11</v>
      </c>
      <c r="M68">
        <v>85.63</v>
      </c>
      <c r="N68">
        <v>94.76</v>
      </c>
      <c r="O68">
        <v>2016</v>
      </c>
      <c r="P68">
        <v>1</v>
      </c>
      <c r="Q68">
        <v>21</v>
      </c>
      <c r="R68">
        <v>20151122</v>
      </c>
      <c r="S68" s="237" t="str">
        <f t="shared" si="1"/>
        <v>Jan</v>
      </c>
    </row>
    <row r="69" spans="1:19" x14ac:dyDescent="0.25">
      <c r="A69">
        <v>3854000500</v>
      </c>
      <c r="B69" t="str">
        <f>VLOOKUP(A69,'Energy Provider Accounts'!C:D,2,FALSE)</f>
        <v>Water Delivery</v>
      </c>
      <c r="C69" t="s">
        <v>342</v>
      </c>
      <c r="D69" s="3">
        <v>42452</v>
      </c>
      <c r="E69" s="11" t="s">
        <v>513</v>
      </c>
      <c r="F69">
        <v>60</v>
      </c>
      <c r="G69" t="s">
        <v>344</v>
      </c>
      <c r="H69" t="s">
        <v>345</v>
      </c>
      <c r="I69">
        <v>1375</v>
      </c>
      <c r="J69">
        <v>0</v>
      </c>
      <c r="K69">
        <v>0</v>
      </c>
      <c r="L69">
        <v>12.64</v>
      </c>
      <c r="M69">
        <v>81.45</v>
      </c>
      <c r="N69">
        <v>94.14</v>
      </c>
      <c r="O69">
        <v>2016</v>
      </c>
      <c r="P69">
        <v>3</v>
      </c>
      <c r="Q69">
        <v>23</v>
      </c>
      <c r="R69">
        <v>20160123</v>
      </c>
      <c r="S69" s="237" t="str">
        <f t="shared" si="1"/>
        <v>Mar</v>
      </c>
    </row>
    <row r="70" spans="1:19" x14ac:dyDescent="0.25">
      <c r="A70">
        <v>3854000500</v>
      </c>
      <c r="B70" t="str">
        <f>VLOOKUP(A70,'Energy Provider Accounts'!C:D,2,FALSE)</f>
        <v>Water Delivery</v>
      </c>
      <c r="C70" t="s">
        <v>342</v>
      </c>
      <c r="D70" s="3">
        <v>42510</v>
      </c>
      <c r="E70" s="11" t="s">
        <v>489</v>
      </c>
      <c r="F70">
        <v>60</v>
      </c>
      <c r="G70" t="s">
        <v>344</v>
      </c>
      <c r="H70" t="s">
        <v>345</v>
      </c>
      <c r="I70">
        <v>470</v>
      </c>
      <c r="J70">
        <v>0</v>
      </c>
      <c r="K70">
        <v>0</v>
      </c>
      <c r="L70">
        <v>3.74</v>
      </c>
      <c r="M70">
        <v>73.91</v>
      </c>
      <c r="N70">
        <v>77.680000000000007</v>
      </c>
      <c r="O70">
        <v>2016</v>
      </c>
      <c r="P70">
        <v>5</v>
      </c>
      <c r="Q70">
        <v>20</v>
      </c>
      <c r="R70">
        <v>20160321</v>
      </c>
      <c r="S70" s="237" t="str">
        <f t="shared" si="1"/>
        <v>May</v>
      </c>
    </row>
    <row r="71" spans="1:19" x14ac:dyDescent="0.25">
      <c r="A71">
        <v>3854000500</v>
      </c>
      <c r="B71" t="str">
        <f>VLOOKUP(A71,'Energy Provider Accounts'!C:D,2,FALSE)</f>
        <v>Water Delivery</v>
      </c>
      <c r="C71" t="s">
        <v>342</v>
      </c>
      <c r="D71" s="3">
        <v>42572</v>
      </c>
      <c r="E71" s="11" t="s">
        <v>490</v>
      </c>
      <c r="F71">
        <v>60</v>
      </c>
      <c r="G71" t="s">
        <v>344</v>
      </c>
      <c r="H71" t="s">
        <v>345</v>
      </c>
      <c r="I71">
        <v>1</v>
      </c>
      <c r="J71">
        <v>0</v>
      </c>
      <c r="K71">
        <v>0</v>
      </c>
      <c r="L71">
        <v>0.11</v>
      </c>
      <c r="M71">
        <v>69.959999999999994</v>
      </c>
      <c r="N71">
        <v>70.09</v>
      </c>
      <c r="O71">
        <v>2016</v>
      </c>
      <c r="P71">
        <v>7</v>
      </c>
      <c r="Q71">
        <v>21</v>
      </c>
      <c r="R71">
        <v>20160522</v>
      </c>
      <c r="S71" s="237" t="str">
        <f t="shared" si="1"/>
        <v>Jul</v>
      </c>
    </row>
    <row r="72" spans="1:19" x14ac:dyDescent="0.25">
      <c r="A72">
        <v>3854000500</v>
      </c>
      <c r="B72" t="str">
        <f>VLOOKUP(A72,'Energy Provider Accounts'!C:D,2,FALSE)</f>
        <v>Water Delivery</v>
      </c>
      <c r="C72" t="s">
        <v>342</v>
      </c>
      <c r="D72" s="3">
        <v>42605</v>
      </c>
      <c r="E72" s="11" t="s">
        <v>514</v>
      </c>
      <c r="F72">
        <v>30</v>
      </c>
      <c r="G72" t="s">
        <v>413</v>
      </c>
      <c r="H72" t="s">
        <v>345</v>
      </c>
      <c r="I72">
        <v>129</v>
      </c>
      <c r="J72">
        <v>0</v>
      </c>
      <c r="K72">
        <v>0</v>
      </c>
      <c r="L72">
        <v>16.350000000000001</v>
      </c>
      <c r="M72">
        <v>30.24</v>
      </c>
      <c r="N72">
        <v>46.61</v>
      </c>
      <c r="O72">
        <v>2016</v>
      </c>
      <c r="P72">
        <v>8</v>
      </c>
      <c r="Q72">
        <v>23</v>
      </c>
      <c r="R72">
        <v>20160724</v>
      </c>
      <c r="S72" s="237" t="str">
        <f t="shared" si="1"/>
        <v>Aug</v>
      </c>
    </row>
    <row r="73" spans="1:19" x14ac:dyDescent="0.25">
      <c r="A73">
        <v>3854000500</v>
      </c>
      <c r="B73" t="str">
        <f>VLOOKUP(A73,'Energy Provider Accounts'!C:D,2,FALSE)</f>
        <v>Water Delivery</v>
      </c>
      <c r="C73" t="s">
        <v>342</v>
      </c>
      <c r="D73" s="3">
        <v>42634</v>
      </c>
      <c r="E73" s="11" t="s">
        <v>491</v>
      </c>
      <c r="F73">
        <v>60</v>
      </c>
      <c r="G73" t="s">
        <v>344</v>
      </c>
      <c r="H73" t="s">
        <v>345</v>
      </c>
      <c r="I73">
        <v>0</v>
      </c>
      <c r="J73">
        <v>0</v>
      </c>
      <c r="K73">
        <v>0</v>
      </c>
      <c r="L73">
        <v>0</v>
      </c>
      <c r="M73">
        <v>70</v>
      </c>
      <c r="N73">
        <v>70.02</v>
      </c>
      <c r="O73">
        <v>2016</v>
      </c>
      <c r="P73">
        <v>9</v>
      </c>
      <c r="Q73">
        <v>21</v>
      </c>
      <c r="R73">
        <v>20160723</v>
      </c>
      <c r="S73" s="237" t="str">
        <f t="shared" si="1"/>
        <v>Sep</v>
      </c>
    </row>
    <row r="74" spans="1:19" x14ac:dyDescent="0.25">
      <c r="A74">
        <v>3854000500</v>
      </c>
      <c r="B74" t="str">
        <f>VLOOKUP(A74,'Energy Provider Accounts'!C:D,2,FALSE)</f>
        <v>Water Delivery</v>
      </c>
      <c r="C74" t="s">
        <v>342</v>
      </c>
      <c r="D74" s="3">
        <v>42664</v>
      </c>
      <c r="E74" s="11" t="s">
        <v>515</v>
      </c>
      <c r="F74">
        <v>30</v>
      </c>
      <c r="G74" t="s">
        <v>413</v>
      </c>
      <c r="H74" t="s">
        <v>345</v>
      </c>
      <c r="I74">
        <v>96</v>
      </c>
      <c r="J74">
        <v>0</v>
      </c>
      <c r="K74">
        <v>0</v>
      </c>
      <c r="L74">
        <v>10.71</v>
      </c>
      <c r="M74">
        <v>32.21</v>
      </c>
      <c r="N74">
        <v>42.93</v>
      </c>
      <c r="O74">
        <v>2016</v>
      </c>
      <c r="P74">
        <v>10</v>
      </c>
      <c r="Q74">
        <v>21</v>
      </c>
      <c r="R74">
        <v>20160921</v>
      </c>
      <c r="S74" s="237" t="str">
        <f t="shared" si="1"/>
        <v>Oct</v>
      </c>
    </row>
    <row r="75" spans="1:19" x14ac:dyDescent="0.25">
      <c r="A75">
        <v>3854000500</v>
      </c>
      <c r="B75" t="str">
        <f>VLOOKUP(A75,'Energy Provider Accounts'!C:D,2,FALSE)</f>
        <v>Water Delivery</v>
      </c>
      <c r="C75" t="s">
        <v>342</v>
      </c>
      <c r="D75" s="3">
        <v>42692</v>
      </c>
      <c r="E75" s="11" t="s">
        <v>516</v>
      </c>
      <c r="F75">
        <v>30</v>
      </c>
      <c r="G75" t="s">
        <v>344</v>
      </c>
      <c r="H75" t="s">
        <v>345</v>
      </c>
      <c r="I75">
        <v>326</v>
      </c>
      <c r="J75">
        <v>0</v>
      </c>
      <c r="K75">
        <v>0</v>
      </c>
      <c r="L75">
        <v>41.68</v>
      </c>
      <c r="M75">
        <v>22.88</v>
      </c>
      <c r="N75">
        <v>64.59</v>
      </c>
      <c r="O75">
        <v>2016</v>
      </c>
      <c r="P75">
        <v>11</v>
      </c>
      <c r="Q75">
        <v>18</v>
      </c>
      <c r="R75">
        <v>20161019</v>
      </c>
      <c r="S75" s="237" t="str">
        <f t="shared" si="1"/>
        <v>Nov</v>
      </c>
    </row>
    <row r="76" spans="1:19" x14ac:dyDescent="0.25">
      <c r="A76">
        <v>3854000500</v>
      </c>
      <c r="B76" t="str">
        <f>VLOOKUP(A76,'Energy Provider Accounts'!C:D,2,FALSE)</f>
        <v>Water Delivery</v>
      </c>
      <c r="C76" t="s">
        <v>342</v>
      </c>
      <c r="D76" s="3">
        <v>42726</v>
      </c>
      <c r="E76" s="11" t="s">
        <v>517</v>
      </c>
      <c r="F76">
        <v>30</v>
      </c>
      <c r="G76" t="s">
        <v>413</v>
      </c>
      <c r="H76" t="s">
        <v>345</v>
      </c>
      <c r="I76">
        <v>964</v>
      </c>
      <c r="J76">
        <v>0</v>
      </c>
      <c r="K76">
        <v>0</v>
      </c>
      <c r="L76">
        <v>129.47</v>
      </c>
      <c r="M76">
        <v>-4.57</v>
      </c>
      <c r="N76">
        <v>124.94</v>
      </c>
      <c r="O76">
        <v>2016</v>
      </c>
      <c r="P76">
        <v>12</v>
      </c>
      <c r="Q76">
        <v>22</v>
      </c>
      <c r="R76">
        <v>20161122</v>
      </c>
      <c r="S76" s="237" t="str">
        <f t="shared" si="1"/>
        <v>Dec</v>
      </c>
    </row>
    <row r="77" spans="1:19" x14ac:dyDescent="0.25">
      <c r="A77">
        <v>3854000500</v>
      </c>
      <c r="B77" t="str">
        <f>VLOOKUP(A77,'Energy Provider Accounts'!C:D,2,FALSE)</f>
        <v>Water Delivery</v>
      </c>
      <c r="C77" t="s">
        <v>342</v>
      </c>
      <c r="D77" s="3">
        <v>42758</v>
      </c>
      <c r="E77" s="11" t="s">
        <v>518</v>
      </c>
      <c r="F77">
        <v>30</v>
      </c>
      <c r="G77" t="s">
        <v>344</v>
      </c>
      <c r="H77" t="s">
        <v>345</v>
      </c>
      <c r="I77">
        <v>2048</v>
      </c>
      <c r="J77">
        <v>0</v>
      </c>
      <c r="K77">
        <v>0</v>
      </c>
      <c r="L77">
        <v>240.13</v>
      </c>
      <c r="M77">
        <v>-32.93</v>
      </c>
      <c r="N77">
        <v>207.27</v>
      </c>
      <c r="O77">
        <v>2017</v>
      </c>
      <c r="P77">
        <v>1</v>
      </c>
      <c r="Q77">
        <v>23</v>
      </c>
      <c r="R77">
        <v>20161224</v>
      </c>
      <c r="S77" s="237" t="str">
        <f t="shared" si="1"/>
        <v>Jan</v>
      </c>
    </row>
    <row r="78" spans="1:19" x14ac:dyDescent="0.25">
      <c r="A78">
        <v>3854000500</v>
      </c>
      <c r="B78" t="str">
        <f>VLOOKUP(A78,'Energy Provider Accounts'!C:D,2,FALSE)</f>
        <v>Water Delivery</v>
      </c>
      <c r="C78" t="s">
        <v>342</v>
      </c>
      <c r="D78" s="3">
        <v>42790</v>
      </c>
      <c r="E78" s="11" t="s">
        <v>519</v>
      </c>
      <c r="F78">
        <v>30</v>
      </c>
      <c r="G78" t="s">
        <v>413</v>
      </c>
      <c r="H78" t="s">
        <v>345</v>
      </c>
      <c r="I78">
        <v>733</v>
      </c>
      <c r="J78">
        <v>0</v>
      </c>
      <c r="K78">
        <v>0</v>
      </c>
      <c r="L78">
        <v>110.62</v>
      </c>
      <c r="M78">
        <v>-7.2</v>
      </c>
      <c r="N78">
        <v>103.46</v>
      </c>
      <c r="O78">
        <v>2017</v>
      </c>
      <c r="P78">
        <v>2</v>
      </c>
      <c r="Q78">
        <v>24</v>
      </c>
      <c r="R78">
        <v>20170125</v>
      </c>
      <c r="S78" s="237" t="str">
        <f t="shared" si="1"/>
        <v>Feb</v>
      </c>
    </row>
    <row r="79" spans="1:19" x14ac:dyDescent="0.25">
      <c r="A79">
        <v>3854000500</v>
      </c>
      <c r="B79" t="str">
        <f>VLOOKUP(A79,'Energy Provider Accounts'!C:D,2,FALSE)</f>
        <v>Water Delivery</v>
      </c>
      <c r="C79" t="s">
        <v>342</v>
      </c>
      <c r="D79" s="3">
        <v>42817</v>
      </c>
      <c r="E79" s="11" t="s">
        <v>498</v>
      </c>
      <c r="F79">
        <v>30</v>
      </c>
      <c r="G79" t="s">
        <v>344</v>
      </c>
      <c r="H79" t="s">
        <v>345</v>
      </c>
      <c r="I79">
        <v>2338</v>
      </c>
      <c r="J79">
        <v>0</v>
      </c>
      <c r="K79">
        <v>0</v>
      </c>
      <c r="L79">
        <v>296.55</v>
      </c>
      <c r="M79">
        <v>-69.53</v>
      </c>
      <c r="N79">
        <v>227.12</v>
      </c>
      <c r="O79">
        <v>2017</v>
      </c>
      <c r="P79">
        <v>3</v>
      </c>
      <c r="Q79">
        <v>23</v>
      </c>
      <c r="R79">
        <v>20170221</v>
      </c>
      <c r="S79" s="237" t="str">
        <f t="shared" si="1"/>
        <v>Mar</v>
      </c>
    </row>
    <row r="80" spans="1:19" x14ac:dyDescent="0.25">
      <c r="A80">
        <v>3854000500</v>
      </c>
      <c r="B80" t="str">
        <f>VLOOKUP(A80,'Energy Provider Accounts'!C:D,2,FALSE)</f>
        <v>Water Delivery</v>
      </c>
      <c r="C80" t="s">
        <v>342</v>
      </c>
      <c r="D80" s="3">
        <v>42850</v>
      </c>
      <c r="E80" s="11" t="s">
        <v>520</v>
      </c>
      <c r="F80">
        <v>30</v>
      </c>
      <c r="G80" t="s">
        <v>413</v>
      </c>
      <c r="H80" t="s">
        <v>345</v>
      </c>
      <c r="I80">
        <v>258</v>
      </c>
      <c r="J80">
        <v>0</v>
      </c>
      <c r="K80">
        <v>0</v>
      </c>
      <c r="L80">
        <v>36</v>
      </c>
      <c r="M80">
        <v>21.74</v>
      </c>
      <c r="N80">
        <v>57.77</v>
      </c>
      <c r="O80">
        <v>2017</v>
      </c>
      <c r="P80">
        <v>4</v>
      </c>
      <c r="Q80">
        <v>25</v>
      </c>
      <c r="R80">
        <v>20170326</v>
      </c>
      <c r="S80" s="237" t="str">
        <f t="shared" si="1"/>
        <v>Apr</v>
      </c>
    </row>
    <row r="81" spans="1:19" x14ac:dyDescent="0.25">
      <c r="A81">
        <v>3854000500</v>
      </c>
      <c r="B81" t="str">
        <f>VLOOKUP(A81,'Energy Provider Accounts'!C:D,2,FALSE)</f>
        <v>Water Delivery</v>
      </c>
      <c r="C81" t="s">
        <v>342</v>
      </c>
      <c r="D81" s="3">
        <v>42877</v>
      </c>
      <c r="E81" s="11" t="s">
        <v>500</v>
      </c>
      <c r="F81">
        <v>30</v>
      </c>
      <c r="G81" t="s">
        <v>344</v>
      </c>
      <c r="H81" t="s">
        <v>345</v>
      </c>
      <c r="I81">
        <v>1026</v>
      </c>
      <c r="J81">
        <v>0</v>
      </c>
      <c r="K81">
        <v>0</v>
      </c>
      <c r="L81">
        <v>184.6</v>
      </c>
      <c r="M81">
        <v>-39.020000000000003</v>
      </c>
      <c r="N81">
        <v>145.63</v>
      </c>
      <c r="O81">
        <v>2017</v>
      </c>
      <c r="P81">
        <v>5</v>
      </c>
      <c r="Q81">
        <v>22</v>
      </c>
      <c r="R81">
        <v>20170422</v>
      </c>
      <c r="S81" s="237" t="str">
        <f t="shared" si="1"/>
        <v>May</v>
      </c>
    </row>
    <row r="82" spans="1:19" x14ac:dyDescent="0.25">
      <c r="A82">
        <v>3854000500</v>
      </c>
      <c r="B82" t="str">
        <f>VLOOKUP(A82,'Energy Provider Accounts'!C:D,2,FALSE)</f>
        <v>Water Delivery</v>
      </c>
      <c r="C82" t="s">
        <v>342</v>
      </c>
      <c r="D82" s="3">
        <v>42908</v>
      </c>
      <c r="E82" s="11" t="s">
        <v>521</v>
      </c>
      <c r="F82">
        <v>30</v>
      </c>
      <c r="G82" t="s">
        <v>413</v>
      </c>
      <c r="H82" t="s">
        <v>345</v>
      </c>
      <c r="I82">
        <v>0</v>
      </c>
      <c r="J82">
        <v>0</v>
      </c>
      <c r="K82">
        <v>0</v>
      </c>
      <c r="L82">
        <v>0</v>
      </c>
      <c r="M82">
        <v>35</v>
      </c>
      <c r="N82">
        <v>35.01</v>
      </c>
      <c r="O82">
        <v>2017</v>
      </c>
      <c r="P82">
        <v>6</v>
      </c>
      <c r="Q82">
        <v>22</v>
      </c>
      <c r="R82">
        <v>20170523</v>
      </c>
      <c r="S82" s="237" t="str">
        <f t="shared" si="1"/>
        <v>Jun</v>
      </c>
    </row>
    <row r="83" spans="1:19" x14ac:dyDescent="0.25">
      <c r="A83">
        <v>3854000500</v>
      </c>
      <c r="B83" t="str">
        <f>VLOOKUP(A83,'Energy Provider Accounts'!C:D,2,FALSE)</f>
        <v>Water Delivery</v>
      </c>
      <c r="C83" t="s">
        <v>342</v>
      </c>
      <c r="D83" s="3">
        <v>42935</v>
      </c>
      <c r="E83" s="11" t="s">
        <v>522</v>
      </c>
      <c r="F83">
        <v>30</v>
      </c>
      <c r="G83" t="s">
        <v>344</v>
      </c>
      <c r="H83" t="s">
        <v>345</v>
      </c>
      <c r="I83">
        <v>129</v>
      </c>
      <c r="J83">
        <v>0</v>
      </c>
      <c r="K83">
        <v>0</v>
      </c>
      <c r="L83">
        <v>15.5</v>
      </c>
      <c r="M83">
        <v>30.39</v>
      </c>
      <c r="N83">
        <v>45.92</v>
      </c>
      <c r="O83">
        <v>2017</v>
      </c>
      <c r="P83">
        <v>7</v>
      </c>
      <c r="Q83">
        <v>19</v>
      </c>
      <c r="R83">
        <v>20170619</v>
      </c>
      <c r="S83" s="237" t="str">
        <f t="shared" si="1"/>
        <v>Jul</v>
      </c>
    </row>
    <row r="84" spans="1:19" x14ac:dyDescent="0.25">
      <c r="A84">
        <v>3854000500</v>
      </c>
      <c r="B84" t="str">
        <f>VLOOKUP(A84,'Energy Provider Accounts'!C:D,2,FALSE)</f>
        <v>Water Delivery</v>
      </c>
      <c r="C84" t="s">
        <v>342</v>
      </c>
      <c r="D84" s="3">
        <v>42969</v>
      </c>
      <c r="E84" s="11" t="s">
        <v>523</v>
      </c>
      <c r="F84">
        <v>33</v>
      </c>
      <c r="G84" t="s">
        <v>413</v>
      </c>
      <c r="H84" t="s">
        <v>345</v>
      </c>
      <c r="I84">
        <v>2</v>
      </c>
      <c r="J84">
        <v>0</v>
      </c>
      <c r="K84">
        <v>0</v>
      </c>
      <c r="L84">
        <v>0.31</v>
      </c>
      <c r="M84">
        <v>38.409999999999997</v>
      </c>
      <c r="N84">
        <v>38.74</v>
      </c>
      <c r="O84">
        <v>2017</v>
      </c>
      <c r="P84">
        <v>8</v>
      </c>
      <c r="Q84">
        <v>22</v>
      </c>
      <c r="R84">
        <v>20170720</v>
      </c>
      <c r="S84" s="237" t="str">
        <f t="shared" si="1"/>
        <v>Aug</v>
      </c>
    </row>
    <row r="85" spans="1:19" x14ac:dyDescent="0.25">
      <c r="A85">
        <v>3854000500</v>
      </c>
      <c r="B85" t="str">
        <f>VLOOKUP(A85,'Energy Provider Accounts'!C:D,2,FALSE)</f>
        <v>Water Delivery</v>
      </c>
      <c r="C85" t="s">
        <v>342</v>
      </c>
      <c r="D85" s="3">
        <v>42969</v>
      </c>
      <c r="E85" s="11" t="s">
        <v>524</v>
      </c>
      <c r="F85">
        <v>30</v>
      </c>
      <c r="G85" t="s">
        <v>413</v>
      </c>
      <c r="H85" t="s">
        <v>345</v>
      </c>
      <c r="I85">
        <v>400</v>
      </c>
      <c r="J85">
        <v>0</v>
      </c>
      <c r="K85">
        <v>0</v>
      </c>
      <c r="L85">
        <v>60.67</v>
      </c>
      <c r="M85">
        <v>18.54</v>
      </c>
      <c r="N85">
        <v>79.25</v>
      </c>
      <c r="O85">
        <v>2017</v>
      </c>
      <c r="P85">
        <v>8</v>
      </c>
      <c r="Q85">
        <v>22</v>
      </c>
      <c r="R85">
        <v>20170723</v>
      </c>
      <c r="S85" s="237" t="str">
        <f t="shared" si="1"/>
        <v>Aug</v>
      </c>
    </row>
    <row r="86" spans="1:19" x14ac:dyDescent="0.25">
      <c r="A86">
        <v>3854000500</v>
      </c>
      <c r="B86" t="str">
        <f>VLOOKUP(A86,'Energy Provider Accounts'!C:D,2,FALSE)</f>
        <v>Water Delivery</v>
      </c>
      <c r="C86" t="s">
        <v>342</v>
      </c>
      <c r="D86" s="3">
        <v>42997</v>
      </c>
      <c r="E86" s="11" t="s">
        <v>504</v>
      </c>
      <c r="F86">
        <v>30</v>
      </c>
      <c r="G86" t="s">
        <v>344</v>
      </c>
      <c r="H86" t="s">
        <v>345</v>
      </c>
      <c r="I86">
        <v>2</v>
      </c>
      <c r="J86">
        <v>0</v>
      </c>
      <c r="K86">
        <v>0</v>
      </c>
      <c r="L86">
        <v>0.02</v>
      </c>
      <c r="M86">
        <v>35.049999999999997</v>
      </c>
      <c r="N86">
        <v>35.08</v>
      </c>
      <c r="O86">
        <v>2017</v>
      </c>
      <c r="P86">
        <v>9</v>
      </c>
      <c r="Q86">
        <v>19</v>
      </c>
      <c r="R86">
        <v>20170820</v>
      </c>
      <c r="S86" s="237" t="str">
        <f t="shared" si="1"/>
        <v>Sep</v>
      </c>
    </row>
    <row r="87" spans="1:19" x14ac:dyDescent="0.25">
      <c r="A87">
        <v>3854000500</v>
      </c>
      <c r="B87" t="str">
        <f>VLOOKUP(A87,'Energy Provider Accounts'!C:D,2,FALSE)</f>
        <v>Water Delivery</v>
      </c>
      <c r="C87" t="s">
        <v>342</v>
      </c>
      <c r="D87" s="3">
        <v>43028</v>
      </c>
      <c r="E87" s="11" t="s">
        <v>525</v>
      </c>
      <c r="F87">
        <v>30</v>
      </c>
      <c r="G87" t="s">
        <v>413</v>
      </c>
      <c r="H87" t="s">
        <v>345</v>
      </c>
      <c r="I87">
        <v>218</v>
      </c>
      <c r="J87">
        <v>0</v>
      </c>
      <c r="K87">
        <v>0</v>
      </c>
      <c r="L87">
        <v>1.81</v>
      </c>
      <c r="M87">
        <v>41.35</v>
      </c>
      <c r="N87">
        <v>43.18</v>
      </c>
      <c r="O87">
        <v>2017</v>
      </c>
      <c r="P87">
        <v>10</v>
      </c>
      <c r="Q87">
        <v>20</v>
      </c>
      <c r="R87">
        <v>20170920</v>
      </c>
      <c r="S87" s="237" t="str">
        <f t="shared" si="1"/>
        <v>Oct</v>
      </c>
    </row>
    <row r="88" spans="1:19" x14ac:dyDescent="0.25">
      <c r="A88">
        <v>3854000500</v>
      </c>
      <c r="B88" t="str">
        <f>VLOOKUP(A88,'Energy Provider Accounts'!C:D,2,FALSE)</f>
        <v>Water Delivery</v>
      </c>
      <c r="C88" t="s">
        <v>342</v>
      </c>
      <c r="D88" s="3">
        <v>43056</v>
      </c>
      <c r="E88" s="11" t="s">
        <v>511</v>
      </c>
      <c r="F88">
        <v>30</v>
      </c>
      <c r="G88" t="s">
        <v>344</v>
      </c>
      <c r="H88" t="s">
        <v>345</v>
      </c>
      <c r="I88">
        <v>0</v>
      </c>
      <c r="J88">
        <v>0</v>
      </c>
      <c r="K88">
        <v>0</v>
      </c>
      <c r="L88">
        <v>0</v>
      </c>
      <c r="M88">
        <v>35</v>
      </c>
      <c r="N88">
        <v>35.01</v>
      </c>
      <c r="O88">
        <v>2017</v>
      </c>
      <c r="P88">
        <v>11</v>
      </c>
      <c r="Q88">
        <v>17</v>
      </c>
      <c r="R88">
        <v>20171018</v>
      </c>
      <c r="S88" s="237" t="str">
        <f t="shared" si="1"/>
        <v>Nov</v>
      </c>
    </row>
    <row r="89" spans="1:19" x14ac:dyDescent="0.25">
      <c r="A89">
        <v>3854000500</v>
      </c>
      <c r="B89" t="str">
        <f>VLOOKUP(A89,'Energy Provider Accounts'!C:D,2,FALSE)</f>
        <v>Water Delivery</v>
      </c>
      <c r="C89" t="s">
        <v>342</v>
      </c>
      <c r="D89" s="3">
        <v>43090</v>
      </c>
      <c r="E89" s="11" t="s">
        <v>526</v>
      </c>
      <c r="F89">
        <v>30</v>
      </c>
      <c r="G89" t="s">
        <v>413</v>
      </c>
      <c r="H89" t="s">
        <v>345</v>
      </c>
      <c r="I89">
        <v>1706</v>
      </c>
      <c r="J89">
        <v>0</v>
      </c>
      <c r="K89">
        <v>0</v>
      </c>
      <c r="L89">
        <v>12.76</v>
      </c>
      <c r="M89">
        <v>84.72</v>
      </c>
      <c r="N89">
        <v>97.52</v>
      </c>
      <c r="O89">
        <v>2017</v>
      </c>
      <c r="P89">
        <v>12</v>
      </c>
      <c r="Q89">
        <v>21</v>
      </c>
      <c r="R89">
        <v>20171121</v>
      </c>
      <c r="S89" s="237" t="str">
        <f t="shared" si="1"/>
        <v>Dec</v>
      </c>
    </row>
    <row r="90" spans="1:19" x14ac:dyDescent="0.25">
      <c r="A90">
        <v>3624098200</v>
      </c>
      <c r="B90" t="str">
        <f>VLOOKUP(A90,'Energy Provider Accounts'!C:D,2,FALSE)</f>
        <v>Transformer/Town Hall</v>
      </c>
      <c r="C90" t="s">
        <v>342</v>
      </c>
      <c r="D90" s="3">
        <v>42383</v>
      </c>
      <c r="E90" s="11" t="s">
        <v>393</v>
      </c>
      <c r="F90">
        <v>30</v>
      </c>
      <c r="G90" t="s">
        <v>344</v>
      </c>
      <c r="H90" t="s">
        <v>345</v>
      </c>
      <c r="I90">
        <v>13152</v>
      </c>
      <c r="J90">
        <v>31</v>
      </c>
      <c r="K90">
        <v>261.86</v>
      </c>
      <c r="L90">
        <v>79.7</v>
      </c>
      <c r="M90">
        <v>171.73</v>
      </c>
      <c r="N90">
        <v>513.45000000000005</v>
      </c>
      <c r="O90">
        <v>2016</v>
      </c>
      <c r="P90">
        <v>1</v>
      </c>
      <c r="Q90">
        <v>14</v>
      </c>
      <c r="R90">
        <v>20151215</v>
      </c>
      <c r="S90" s="237" t="str">
        <f t="shared" si="1"/>
        <v>Jan</v>
      </c>
    </row>
    <row r="91" spans="1:19" x14ac:dyDescent="0.25">
      <c r="A91">
        <v>3624098200</v>
      </c>
      <c r="B91" t="str">
        <f>VLOOKUP(A91,'Energy Provider Accounts'!C:D,2,FALSE)</f>
        <v>Transformer/Town Hall</v>
      </c>
      <c r="C91" t="s">
        <v>342</v>
      </c>
      <c r="D91" s="3">
        <v>42412</v>
      </c>
      <c r="E91" s="11" t="s">
        <v>394</v>
      </c>
      <c r="F91">
        <v>30</v>
      </c>
      <c r="G91" t="s">
        <v>344</v>
      </c>
      <c r="H91" t="s">
        <v>345</v>
      </c>
      <c r="I91">
        <v>12758</v>
      </c>
      <c r="J91">
        <v>29</v>
      </c>
      <c r="K91">
        <v>250.07</v>
      </c>
      <c r="L91">
        <v>57.16</v>
      </c>
      <c r="M91">
        <v>134.01</v>
      </c>
      <c r="N91">
        <v>441.46</v>
      </c>
      <c r="O91">
        <v>2016</v>
      </c>
      <c r="P91">
        <v>2</v>
      </c>
      <c r="Q91">
        <v>12</v>
      </c>
      <c r="R91">
        <v>20160113</v>
      </c>
      <c r="S91" s="237" t="str">
        <f t="shared" si="1"/>
        <v>Feb</v>
      </c>
    </row>
    <row r="92" spans="1:19" x14ac:dyDescent="0.25">
      <c r="A92">
        <v>3624098200</v>
      </c>
      <c r="B92" t="str">
        <f>VLOOKUP(A92,'Energy Provider Accounts'!C:D,2,FALSE)</f>
        <v>Transformer/Town Hall</v>
      </c>
      <c r="C92" t="s">
        <v>342</v>
      </c>
      <c r="D92" s="3">
        <v>42444</v>
      </c>
      <c r="E92" s="11" t="s">
        <v>395</v>
      </c>
      <c r="F92">
        <v>30</v>
      </c>
      <c r="G92" t="s">
        <v>344</v>
      </c>
      <c r="H92" t="s">
        <v>345</v>
      </c>
      <c r="I92">
        <v>14374</v>
      </c>
      <c r="J92">
        <v>31</v>
      </c>
      <c r="K92">
        <v>264.39</v>
      </c>
      <c r="L92">
        <v>181.26</v>
      </c>
      <c r="M92">
        <v>140.35</v>
      </c>
      <c r="N92">
        <v>586.29</v>
      </c>
      <c r="O92">
        <v>2016</v>
      </c>
      <c r="P92">
        <v>3</v>
      </c>
      <c r="Q92">
        <v>15</v>
      </c>
      <c r="R92">
        <v>20160214</v>
      </c>
      <c r="S92" s="237" t="str">
        <f t="shared" si="1"/>
        <v>Mar</v>
      </c>
    </row>
    <row r="93" spans="1:19" x14ac:dyDescent="0.25">
      <c r="A93">
        <v>3624098200</v>
      </c>
      <c r="B93" t="str">
        <f>VLOOKUP(A93,'Energy Provider Accounts'!C:D,2,FALSE)</f>
        <v>Transformer/Town Hall</v>
      </c>
      <c r="C93" t="s">
        <v>342</v>
      </c>
      <c r="D93" s="3">
        <v>42475</v>
      </c>
      <c r="E93" s="11" t="s">
        <v>372</v>
      </c>
      <c r="F93">
        <v>30</v>
      </c>
      <c r="G93" t="s">
        <v>344</v>
      </c>
      <c r="H93" t="s">
        <v>345</v>
      </c>
      <c r="I93">
        <v>10995</v>
      </c>
      <c r="J93">
        <v>25</v>
      </c>
      <c r="K93">
        <v>211.34</v>
      </c>
      <c r="L93">
        <v>87.08</v>
      </c>
      <c r="M93">
        <v>127.11</v>
      </c>
      <c r="N93">
        <v>425.68</v>
      </c>
      <c r="O93">
        <v>2016</v>
      </c>
      <c r="P93">
        <v>4</v>
      </c>
      <c r="Q93">
        <v>15</v>
      </c>
      <c r="R93">
        <v>20160316</v>
      </c>
      <c r="S93" s="237" t="str">
        <f t="shared" si="1"/>
        <v>Apr</v>
      </c>
    </row>
    <row r="94" spans="1:19" x14ac:dyDescent="0.25">
      <c r="A94">
        <v>3624098200</v>
      </c>
      <c r="B94" t="str">
        <f>VLOOKUP(A94,'Energy Provider Accounts'!C:D,2,FALSE)</f>
        <v>Transformer/Town Hall</v>
      </c>
      <c r="C94" t="s">
        <v>342</v>
      </c>
      <c r="D94" s="3">
        <v>42502</v>
      </c>
      <c r="E94" s="11" t="s">
        <v>397</v>
      </c>
      <c r="F94">
        <v>30</v>
      </c>
      <c r="G94" t="s">
        <v>344</v>
      </c>
      <c r="H94" t="s">
        <v>345</v>
      </c>
      <c r="I94">
        <v>8241</v>
      </c>
      <c r="J94">
        <v>17</v>
      </c>
      <c r="K94">
        <v>150.72</v>
      </c>
      <c r="L94">
        <v>65.84</v>
      </c>
      <c r="M94">
        <v>116.3</v>
      </c>
      <c r="N94">
        <v>332.97</v>
      </c>
      <c r="O94">
        <v>2016</v>
      </c>
      <c r="P94">
        <v>5</v>
      </c>
      <c r="Q94">
        <v>12</v>
      </c>
      <c r="R94">
        <v>20160412</v>
      </c>
      <c r="S94" s="237" t="str">
        <f t="shared" si="1"/>
        <v>May</v>
      </c>
    </row>
    <row r="95" spans="1:19" x14ac:dyDescent="0.25">
      <c r="A95">
        <v>3624098200</v>
      </c>
      <c r="B95" t="str">
        <f>VLOOKUP(A95,'Energy Provider Accounts'!C:D,2,FALSE)</f>
        <v>Transformer/Town Hall</v>
      </c>
      <c r="C95" t="s">
        <v>342</v>
      </c>
      <c r="D95" s="3">
        <v>42534</v>
      </c>
      <c r="E95" s="11" t="s">
        <v>398</v>
      </c>
      <c r="F95">
        <v>30</v>
      </c>
      <c r="G95" t="s">
        <v>344</v>
      </c>
      <c r="H95" t="s">
        <v>345</v>
      </c>
      <c r="I95">
        <v>10338</v>
      </c>
      <c r="J95">
        <v>19</v>
      </c>
      <c r="K95">
        <v>167.56</v>
      </c>
      <c r="L95">
        <v>44.35</v>
      </c>
      <c r="M95">
        <v>124.52</v>
      </c>
      <c r="N95">
        <v>336.55</v>
      </c>
      <c r="O95">
        <v>2016</v>
      </c>
      <c r="P95">
        <v>6</v>
      </c>
      <c r="Q95">
        <v>13</v>
      </c>
      <c r="R95">
        <v>20160514</v>
      </c>
      <c r="S95" s="237" t="str">
        <f t="shared" si="1"/>
        <v>Jun</v>
      </c>
    </row>
    <row r="96" spans="1:19" x14ac:dyDescent="0.25">
      <c r="A96">
        <v>3624098200</v>
      </c>
      <c r="B96" t="str">
        <f>VLOOKUP(A96,'Energy Provider Accounts'!C:D,2,FALSE)</f>
        <v>Transformer/Town Hall</v>
      </c>
      <c r="C96" t="s">
        <v>342</v>
      </c>
      <c r="D96" s="3">
        <v>42565</v>
      </c>
      <c r="E96" s="11" t="s">
        <v>399</v>
      </c>
      <c r="F96">
        <v>30</v>
      </c>
      <c r="G96" t="s">
        <v>344</v>
      </c>
      <c r="H96" t="s">
        <v>345</v>
      </c>
      <c r="I96">
        <v>10752</v>
      </c>
      <c r="J96">
        <v>25</v>
      </c>
      <c r="K96">
        <v>219.14</v>
      </c>
      <c r="L96">
        <v>1351.94</v>
      </c>
      <c r="M96">
        <v>-517.46</v>
      </c>
      <c r="N96">
        <v>1053.99</v>
      </c>
      <c r="O96">
        <v>2016</v>
      </c>
      <c r="P96">
        <v>7</v>
      </c>
      <c r="Q96">
        <v>14</v>
      </c>
      <c r="R96">
        <v>20160614</v>
      </c>
      <c r="S96" s="237" t="str">
        <f t="shared" si="1"/>
        <v>Jul</v>
      </c>
    </row>
    <row r="97" spans="1:19" x14ac:dyDescent="0.25">
      <c r="A97">
        <v>3624098200</v>
      </c>
      <c r="B97" t="str">
        <f>VLOOKUP(A97,'Energy Provider Accounts'!C:D,2,FALSE)</f>
        <v>Transformer/Town Hall</v>
      </c>
      <c r="C97" t="s">
        <v>342</v>
      </c>
      <c r="D97" s="3">
        <v>42597</v>
      </c>
      <c r="E97" s="11" t="s">
        <v>400</v>
      </c>
      <c r="F97">
        <v>30</v>
      </c>
      <c r="G97" t="s">
        <v>344</v>
      </c>
      <c r="H97" t="s">
        <v>345</v>
      </c>
      <c r="I97">
        <v>13448</v>
      </c>
      <c r="J97">
        <v>27</v>
      </c>
      <c r="K97">
        <v>241.18</v>
      </c>
      <c r="L97">
        <v>1391.48</v>
      </c>
      <c r="M97">
        <v>-504.62</v>
      </c>
      <c r="N97">
        <v>1128.42</v>
      </c>
      <c r="O97">
        <v>2016</v>
      </c>
      <c r="P97">
        <v>8</v>
      </c>
      <c r="Q97">
        <v>15</v>
      </c>
      <c r="R97">
        <v>20160716</v>
      </c>
      <c r="S97" s="237" t="str">
        <f t="shared" si="1"/>
        <v>Aug</v>
      </c>
    </row>
    <row r="98" spans="1:19" x14ac:dyDescent="0.25">
      <c r="A98">
        <v>3624098200</v>
      </c>
      <c r="B98" t="str">
        <f>VLOOKUP(A98,'Energy Provider Accounts'!C:D,2,FALSE)</f>
        <v>Transformer/Town Hall</v>
      </c>
      <c r="C98" t="s">
        <v>342</v>
      </c>
      <c r="D98" s="3">
        <v>42626</v>
      </c>
      <c r="E98" s="11" t="s">
        <v>401</v>
      </c>
      <c r="F98">
        <v>30</v>
      </c>
      <c r="G98" t="s">
        <v>344</v>
      </c>
      <c r="H98" t="s">
        <v>345</v>
      </c>
      <c r="I98">
        <v>12801</v>
      </c>
      <c r="J98">
        <v>29</v>
      </c>
      <c r="K98">
        <v>256.08</v>
      </c>
      <c r="L98">
        <v>2140.19</v>
      </c>
      <c r="M98">
        <v>-884.77</v>
      </c>
      <c r="N98">
        <v>1512.02</v>
      </c>
      <c r="O98">
        <v>2016</v>
      </c>
      <c r="P98">
        <v>9</v>
      </c>
      <c r="Q98">
        <v>13</v>
      </c>
      <c r="R98">
        <v>20160814</v>
      </c>
      <c r="S98" s="237" t="str">
        <f t="shared" si="1"/>
        <v>Sep</v>
      </c>
    </row>
    <row r="99" spans="1:19" x14ac:dyDescent="0.25">
      <c r="A99">
        <v>3624098200</v>
      </c>
      <c r="B99" t="str">
        <f>VLOOKUP(A99,'Energy Provider Accounts'!C:D,2,FALSE)</f>
        <v>Transformer/Town Hall</v>
      </c>
      <c r="C99" t="s">
        <v>342</v>
      </c>
      <c r="D99" s="3">
        <v>42656</v>
      </c>
      <c r="E99" s="11" t="s">
        <v>378</v>
      </c>
      <c r="F99">
        <v>30</v>
      </c>
      <c r="G99" t="s">
        <v>344</v>
      </c>
      <c r="H99" t="s">
        <v>345</v>
      </c>
      <c r="I99">
        <v>11926</v>
      </c>
      <c r="J99">
        <v>26</v>
      </c>
      <c r="K99">
        <v>235.04</v>
      </c>
      <c r="L99">
        <v>1267.6099999999999</v>
      </c>
      <c r="M99">
        <v>-453.75</v>
      </c>
      <c r="N99">
        <v>1049.26</v>
      </c>
      <c r="O99">
        <v>2016</v>
      </c>
      <c r="P99">
        <v>10</v>
      </c>
      <c r="Q99">
        <v>13</v>
      </c>
      <c r="R99">
        <v>20160913</v>
      </c>
      <c r="S99" s="237" t="str">
        <f t="shared" si="1"/>
        <v>Oct</v>
      </c>
    </row>
    <row r="100" spans="1:19" x14ac:dyDescent="0.25">
      <c r="A100">
        <v>3624098200</v>
      </c>
      <c r="B100" t="str">
        <f>VLOOKUP(A100,'Energy Provider Accounts'!C:D,2,FALSE)</f>
        <v>Transformer/Town Hall</v>
      </c>
      <c r="C100" t="s">
        <v>342</v>
      </c>
      <c r="D100" s="3">
        <v>42684</v>
      </c>
      <c r="E100" s="11" t="s">
        <v>403</v>
      </c>
      <c r="F100">
        <v>30</v>
      </c>
      <c r="G100" t="s">
        <v>344</v>
      </c>
      <c r="H100" t="s">
        <v>345</v>
      </c>
      <c r="I100">
        <v>11130</v>
      </c>
      <c r="J100">
        <v>26</v>
      </c>
      <c r="K100">
        <v>228.02</v>
      </c>
      <c r="L100">
        <v>1256.24</v>
      </c>
      <c r="M100">
        <v>-450.36</v>
      </c>
      <c r="N100">
        <v>1034.25</v>
      </c>
      <c r="O100">
        <v>2016</v>
      </c>
      <c r="P100">
        <v>11</v>
      </c>
      <c r="Q100">
        <v>10</v>
      </c>
      <c r="R100">
        <v>20161011</v>
      </c>
      <c r="S100" s="237" t="str">
        <f t="shared" si="1"/>
        <v>Nov</v>
      </c>
    </row>
    <row r="101" spans="1:19" x14ac:dyDescent="0.25">
      <c r="A101">
        <v>3624098200</v>
      </c>
      <c r="B101" t="str">
        <f>VLOOKUP(A101,'Energy Provider Accounts'!C:D,2,FALSE)</f>
        <v>Transformer/Town Hall</v>
      </c>
      <c r="C101" t="s">
        <v>342</v>
      </c>
      <c r="D101" s="3">
        <v>42717</v>
      </c>
      <c r="E101" s="11" t="s">
        <v>380</v>
      </c>
      <c r="F101">
        <v>30</v>
      </c>
      <c r="G101" t="s">
        <v>344</v>
      </c>
      <c r="H101" t="s">
        <v>345</v>
      </c>
      <c r="I101">
        <v>14328</v>
      </c>
      <c r="J101">
        <v>27</v>
      </c>
      <c r="K101">
        <v>239.42</v>
      </c>
      <c r="L101">
        <v>2076.4</v>
      </c>
      <c r="M101">
        <v>-840.87</v>
      </c>
      <c r="N101">
        <v>1475.45</v>
      </c>
      <c r="O101">
        <v>2016</v>
      </c>
      <c r="P101">
        <v>12</v>
      </c>
      <c r="Q101">
        <v>13</v>
      </c>
      <c r="R101">
        <v>20161113</v>
      </c>
      <c r="S101" s="237" t="str">
        <f t="shared" si="1"/>
        <v>Dec</v>
      </c>
    </row>
    <row r="102" spans="1:19" x14ac:dyDescent="0.25">
      <c r="A102">
        <v>3624098200</v>
      </c>
      <c r="B102" t="str">
        <f>VLOOKUP(A102,'Energy Provider Accounts'!C:D,2,FALSE)</f>
        <v>Transformer/Town Hall</v>
      </c>
      <c r="C102" t="s">
        <v>342</v>
      </c>
      <c r="D102" s="3">
        <v>42748</v>
      </c>
      <c r="E102" s="11" t="s">
        <v>404</v>
      </c>
      <c r="F102">
        <v>30</v>
      </c>
      <c r="G102" t="s">
        <v>344</v>
      </c>
      <c r="H102" t="s">
        <v>345</v>
      </c>
      <c r="I102">
        <v>17215</v>
      </c>
      <c r="J102">
        <v>35</v>
      </c>
      <c r="K102">
        <v>312.20999999999998</v>
      </c>
      <c r="L102">
        <v>1634.22</v>
      </c>
      <c r="M102">
        <v>-608.22</v>
      </c>
      <c r="N102">
        <v>1338.67</v>
      </c>
      <c r="O102">
        <v>2017</v>
      </c>
      <c r="P102">
        <v>1</v>
      </c>
      <c r="Q102">
        <v>13</v>
      </c>
      <c r="R102">
        <v>20161214</v>
      </c>
      <c r="S102" s="237" t="str">
        <f t="shared" si="1"/>
        <v>Jan</v>
      </c>
    </row>
    <row r="103" spans="1:19" x14ac:dyDescent="0.25">
      <c r="A103">
        <v>3624098200</v>
      </c>
      <c r="B103" t="str">
        <f>VLOOKUP(A103,'Energy Provider Accounts'!C:D,2,FALSE)</f>
        <v>Transformer/Town Hall</v>
      </c>
      <c r="C103" t="s">
        <v>342</v>
      </c>
      <c r="D103" s="3">
        <v>42782</v>
      </c>
      <c r="E103" s="11" t="s">
        <v>382</v>
      </c>
      <c r="F103">
        <v>30</v>
      </c>
      <c r="G103" t="s">
        <v>344</v>
      </c>
      <c r="H103" t="s">
        <v>345</v>
      </c>
      <c r="I103">
        <v>18851</v>
      </c>
      <c r="J103">
        <v>33</v>
      </c>
      <c r="K103">
        <v>294.67</v>
      </c>
      <c r="L103">
        <v>2829.53</v>
      </c>
      <c r="M103">
        <v>-1219.22</v>
      </c>
      <c r="N103">
        <v>1905.84</v>
      </c>
      <c r="O103">
        <v>2017</v>
      </c>
      <c r="P103">
        <v>2</v>
      </c>
      <c r="Q103">
        <v>16</v>
      </c>
      <c r="R103">
        <v>20170117</v>
      </c>
      <c r="S103" s="237" t="str">
        <f t="shared" si="1"/>
        <v>Feb</v>
      </c>
    </row>
    <row r="104" spans="1:19" x14ac:dyDescent="0.25">
      <c r="A104">
        <v>3624098200</v>
      </c>
      <c r="B104" t="str">
        <f>VLOOKUP(A104,'Energy Provider Accounts'!C:D,2,FALSE)</f>
        <v>Transformer/Town Hall</v>
      </c>
      <c r="C104" t="s">
        <v>342</v>
      </c>
      <c r="D104" s="3">
        <v>42810</v>
      </c>
      <c r="E104" s="11" t="s">
        <v>422</v>
      </c>
      <c r="F104">
        <v>30</v>
      </c>
      <c r="G104" t="s">
        <v>344</v>
      </c>
      <c r="H104" t="s">
        <v>345</v>
      </c>
      <c r="I104">
        <v>15134</v>
      </c>
      <c r="J104">
        <v>33</v>
      </c>
      <c r="K104">
        <v>294.67</v>
      </c>
      <c r="L104">
        <v>2030.67</v>
      </c>
      <c r="M104">
        <v>-827.46</v>
      </c>
      <c r="N104">
        <v>1498.57</v>
      </c>
      <c r="O104">
        <v>2017</v>
      </c>
      <c r="P104">
        <v>3</v>
      </c>
      <c r="Q104">
        <v>16</v>
      </c>
      <c r="R104">
        <v>20170214</v>
      </c>
      <c r="S104" s="237" t="str">
        <f t="shared" si="1"/>
        <v>Mar</v>
      </c>
    </row>
    <row r="105" spans="1:19" x14ac:dyDescent="0.25">
      <c r="A105">
        <v>3624098200</v>
      </c>
      <c r="B105" t="str">
        <f>VLOOKUP(A105,'Energy Provider Accounts'!C:D,2,FALSE)</f>
        <v>Transformer/Town Hall</v>
      </c>
      <c r="C105" t="s">
        <v>342</v>
      </c>
      <c r="D105" s="3">
        <v>42838</v>
      </c>
      <c r="E105" s="11" t="s">
        <v>406</v>
      </c>
      <c r="F105">
        <v>30</v>
      </c>
      <c r="G105" t="s">
        <v>344</v>
      </c>
      <c r="H105" t="s">
        <v>345</v>
      </c>
      <c r="I105">
        <v>13588</v>
      </c>
      <c r="J105">
        <v>32</v>
      </c>
      <c r="K105">
        <v>285.89999999999998</v>
      </c>
      <c r="L105">
        <v>1388.55</v>
      </c>
      <c r="M105">
        <v>-511.1</v>
      </c>
      <c r="N105">
        <v>1163.82</v>
      </c>
      <c r="O105">
        <v>2017</v>
      </c>
      <c r="P105">
        <v>4</v>
      </c>
      <c r="Q105">
        <v>13</v>
      </c>
      <c r="R105">
        <v>20170314</v>
      </c>
      <c r="S105" s="237" t="str">
        <f t="shared" si="1"/>
        <v>Apr</v>
      </c>
    </row>
    <row r="106" spans="1:19" x14ac:dyDescent="0.25">
      <c r="A106">
        <v>3624098200</v>
      </c>
      <c r="B106" t="str">
        <f>VLOOKUP(A106,'Energy Provider Accounts'!C:D,2,FALSE)</f>
        <v>Transformer/Town Hall</v>
      </c>
      <c r="C106" t="s">
        <v>342</v>
      </c>
      <c r="D106" s="3">
        <v>42866</v>
      </c>
      <c r="E106" s="11" t="s">
        <v>407</v>
      </c>
      <c r="F106">
        <v>30</v>
      </c>
      <c r="G106" t="s">
        <v>344</v>
      </c>
      <c r="H106" t="s">
        <v>345</v>
      </c>
      <c r="I106">
        <v>8447</v>
      </c>
      <c r="J106">
        <v>19</v>
      </c>
      <c r="K106">
        <v>174.52</v>
      </c>
      <c r="L106">
        <v>1593.68</v>
      </c>
      <c r="M106">
        <v>-663.46</v>
      </c>
      <c r="N106">
        <v>1105.19</v>
      </c>
      <c r="O106">
        <v>2017</v>
      </c>
      <c r="P106">
        <v>5</v>
      </c>
      <c r="Q106">
        <v>11</v>
      </c>
      <c r="R106">
        <v>20170411</v>
      </c>
      <c r="S106" s="237" t="str">
        <f t="shared" si="1"/>
        <v>May</v>
      </c>
    </row>
    <row r="107" spans="1:19" x14ac:dyDescent="0.25">
      <c r="A107">
        <v>3624098200</v>
      </c>
      <c r="B107" t="str">
        <f>VLOOKUP(A107,'Energy Provider Accounts'!C:D,2,FALSE)</f>
        <v>Transformer/Town Hall</v>
      </c>
      <c r="C107" t="s">
        <v>342</v>
      </c>
      <c r="D107" s="3">
        <v>42898</v>
      </c>
      <c r="E107" s="11" t="s">
        <v>408</v>
      </c>
      <c r="F107">
        <v>30</v>
      </c>
      <c r="G107" t="s">
        <v>344</v>
      </c>
      <c r="H107" t="s">
        <v>345</v>
      </c>
      <c r="I107">
        <v>10725</v>
      </c>
      <c r="J107">
        <v>27</v>
      </c>
      <c r="K107">
        <v>238.54</v>
      </c>
      <c r="L107">
        <v>1678.8</v>
      </c>
      <c r="M107">
        <v>-685.17</v>
      </c>
      <c r="N107">
        <v>1232.6600000000001</v>
      </c>
      <c r="O107">
        <v>2017</v>
      </c>
      <c r="P107">
        <v>6</v>
      </c>
      <c r="Q107">
        <v>12</v>
      </c>
      <c r="R107">
        <v>20170513</v>
      </c>
      <c r="S107" s="237" t="str">
        <f t="shared" si="1"/>
        <v>Jun</v>
      </c>
    </row>
    <row r="108" spans="1:19" x14ac:dyDescent="0.25">
      <c r="A108">
        <v>3624098200</v>
      </c>
      <c r="B108" t="str">
        <f>VLOOKUP(A108,'Energy Provider Accounts'!C:D,2,FALSE)</f>
        <v>Transformer/Town Hall</v>
      </c>
      <c r="C108" t="s">
        <v>342</v>
      </c>
      <c r="D108" s="3">
        <v>42928</v>
      </c>
      <c r="E108" s="11" t="s">
        <v>409</v>
      </c>
      <c r="F108">
        <v>30</v>
      </c>
      <c r="G108" t="s">
        <v>344</v>
      </c>
      <c r="H108" t="s">
        <v>345</v>
      </c>
      <c r="I108">
        <v>11739</v>
      </c>
      <c r="J108">
        <v>24</v>
      </c>
      <c r="K108">
        <v>220.37</v>
      </c>
      <c r="L108">
        <v>1165.57</v>
      </c>
      <c r="M108">
        <v>-426.09</v>
      </c>
      <c r="N108">
        <v>960.23</v>
      </c>
      <c r="O108">
        <v>2017</v>
      </c>
      <c r="P108">
        <v>7</v>
      </c>
      <c r="Q108">
        <v>12</v>
      </c>
      <c r="R108">
        <v>20170612</v>
      </c>
      <c r="S108" s="237" t="str">
        <f t="shared" si="1"/>
        <v>Jul</v>
      </c>
    </row>
    <row r="109" spans="1:19" x14ac:dyDescent="0.25">
      <c r="A109">
        <v>3624098200</v>
      </c>
      <c r="B109" t="str">
        <f>VLOOKUP(A109,'Energy Provider Accounts'!C:D,2,FALSE)</f>
        <v>Transformer/Town Hall</v>
      </c>
      <c r="C109" t="s">
        <v>342</v>
      </c>
      <c r="D109" s="3">
        <v>42961</v>
      </c>
      <c r="E109" s="11" t="s">
        <v>410</v>
      </c>
      <c r="F109">
        <v>30</v>
      </c>
      <c r="G109" t="s">
        <v>344</v>
      </c>
      <c r="H109" t="s">
        <v>345</v>
      </c>
      <c r="I109">
        <v>12965</v>
      </c>
      <c r="J109">
        <v>26</v>
      </c>
      <c r="K109">
        <v>237.37</v>
      </c>
      <c r="L109">
        <v>2021.13</v>
      </c>
      <c r="M109">
        <v>-843.5</v>
      </c>
      <c r="N109">
        <v>1415.56</v>
      </c>
      <c r="O109">
        <v>2017</v>
      </c>
      <c r="P109">
        <v>8</v>
      </c>
      <c r="Q109">
        <v>14</v>
      </c>
      <c r="R109">
        <v>20170715</v>
      </c>
      <c r="S109" s="237" t="str">
        <f t="shared" si="1"/>
        <v>Aug</v>
      </c>
    </row>
    <row r="110" spans="1:19" x14ac:dyDescent="0.25">
      <c r="A110">
        <v>3624098200</v>
      </c>
      <c r="B110" t="str">
        <f>VLOOKUP(A110,'Energy Provider Accounts'!C:D,2,FALSE)</f>
        <v>Transformer/Town Hall</v>
      </c>
      <c r="C110" t="s">
        <v>342</v>
      </c>
      <c r="D110" s="3">
        <v>42990</v>
      </c>
      <c r="E110" s="11" t="s">
        <v>389</v>
      </c>
      <c r="F110">
        <v>30</v>
      </c>
      <c r="G110" t="s">
        <v>344</v>
      </c>
      <c r="H110" t="s">
        <v>345</v>
      </c>
      <c r="I110">
        <v>11176</v>
      </c>
      <c r="J110">
        <v>27</v>
      </c>
      <c r="K110">
        <v>245.53</v>
      </c>
      <c r="L110">
        <v>98.12</v>
      </c>
      <c r="M110">
        <v>116.66</v>
      </c>
      <c r="N110">
        <v>460.5</v>
      </c>
      <c r="O110">
        <v>2017</v>
      </c>
      <c r="P110">
        <v>9</v>
      </c>
      <c r="Q110">
        <v>12</v>
      </c>
      <c r="R110">
        <v>20170813</v>
      </c>
      <c r="S110" s="237" t="str">
        <f t="shared" si="1"/>
        <v>Sep</v>
      </c>
    </row>
    <row r="111" spans="1:19" x14ac:dyDescent="0.25">
      <c r="A111">
        <v>3624098200</v>
      </c>
      <c r="B111" t="str">
        <f>VLOOKUP(A111,'Energy Provider Accounts'!C:D,2,FALSE)</f>
        <v>Transformer/Town Hall</v>
      </c>
      <c r="C111" t="s">
        <v>342</v>
      </c>
      <c r="D111" s="3">
        <v>43019</v>
      </c>
      <c r="E111" s="11" t="s">
        <v>390</v>
      </c>
      <c r="F111">
        <v>30</v>
      </c>
      <c r="G111" t="s">
        <v>344</v>
      </c>
      <c r="H111" t="s">
        <v>345</v>
      </c>
      <c r="I111">
        <v>11590</v>
      </c>
      <c r="J111">
        <v>26</v>
      </c>
      <c r="K111">
        <v>236.47</v>
      </c>
      <c r="L111">
        <v>98.05</v>
      </c>
      <c r="M111">
        <v>117.67</v>
      </c>
      <c r="N111">
        <v>452.37</v>
      </c>
      <c r="O111">
        <v>2017</v>
      </c>
      <c r="P111">
        <v>10</v>
      </c>
      <c r="Q111">
        <v>11</v>
      </c>
      <c r="R111">
        <v>20170911</v>
      </c>
      <c r="S111" s="237" t="str">
        <f t="shared" si="1"/>
        <v>Oct</v>
      </c>
    </row>
    <row r="112" spans="1:19" x14ac:dyDescent="0.25">
      <c r="A112">
        <v>3624098200</v>
      </c>
      <c r="B112" t="str">
        <f>VLOOKUP(A112,'Energy Provider Accounts'!C:D,2,FALSE)</f>
        <v>Transformer/Town Hall</v>
      </c>
      <c r="C112" t="s">
        <v>342</v>
      </c>
      <c r="D112" s="3">
        <v>43049</v>
      </c>
      <c r="E112" s="11" t="s">
        <v>391</v>
      </c>
      <c r="F112">
        <v>30</v>
      </c>
      <c r="G112" t="s">
        <v>344</v>
      </c>
      <c r="H112" t="s">
        <v>345</v>
      </c>
      <c r="I112">
        <v>12230</v>
      </c>
      <c r="J112">
        <v>26</v>
      </c>
      <c r="K112">
        <v>236.47</v>
      </c>
      <c r="L112">
        <v>98.82</v>
      </c>
      <c r="M112">
        <v>119.4</v>
      </c>
      <c r="N112">
        <v>454.87</v>
      </c>
      <c r="O112">
        <v>2017</v>
      </c>
      <c r="P112">
        <v>11</v>
      </c>
      <c r="Q112">
        <v>10</v>
      </c>
      <c r="R112">
        <v>20171011</v>
      </c>
      <c r="S112" s="237" t="str">
        <f t="shared" si="1"/>
        <v>Nov</v>
      </c>
    </row>
    <row r="113" spans="1:19" x14ac:dyDescent="0.25">
      <c r="A113">
        <v>3624098200</v>
      </c>
      <c r="B113" t="str">
        <f>VLOOKUP(A113,'Energy Provider Accounts'!C:D,2,FALSE)</f>
        <v>Transformer/Town Hall</v>
      </c>
      <c r="C113" t="s">
        <v>342</v>
      </c>
      <c r="D113" s="3">
        <v>43081</v>
      </c>
      <c r="E113" s="11" t="s">
        <v>412</v>
      </c>
      <c r="F113">
        <v>30</v>
      </c>
      <c r="G113" t="s">
        <v>344</v>
      </c>
      <c r="H113" t="s">
        <v>345</v>
      </c>
      <c r="I113">
        <v>14434</v>
      </c>
      <c r="J113">
        <v>29</v>
      </c>
      <c r="K113">
        <v>269.99</v>
      </c>
      <c r="L113">
        <v>122.84</v>
      </c>
      <c r="M113">
        <v>125.65</v>
      </c>
      <c r="N113">
        <v>518.67999999999995</v>
      </c>
      <c r="O113">
        <v>2017</v>
      </c>
      <c r="P113">
        <v>12</v>
      </c>
      <c r="Q113">
        <v>12</v>
      </c>
      <c r="R113">
        <v>20171112</v>
      </c>
      <c r="S113" s="237" t="str">
        <f t="shared" si="1"/>
        <v>Dec</v>
      </c>
    </row>
    <row r="114" spans="1:19" x14ac:dyDescent="0.25">
      <c r="A114">
        <v>3624092600</v>
      </c>
      <c r="B114" t="str">
        <f>VLOOKUP(A114,'Energy Provider Accounts'!C:D,2,FALSE)</f>
        <v>Transformer/Meter Building #2</v>
      </c>
      <c r="C114" t="s">
        <v>342</v>
      </c>
      <c r="D114" s="3">
        <v>42383</v>
      </c>
      <c r="E114" s="11" t="s">
        <v>393</v>
      </c>
      <c r="F114">
        <v>30</v>
      </c>
      <c r="G114" t="s">
        <v>344</v>
      </c>
      <c r="H114" t="s">
        <v>345</v>
      </c>
      <c r="I114">
        <v>0</v>
      </c>
      <c r="J114">
        <v>1</v>
      </c>
      <c r="K114">
        <v>13.47</v>
      </c>
      <c r="L114">
        <v>0</v>
      </c>
      <c r="M114">
        <v>84</v>
      </c>
      <c r="N114">
        <v>97.5</v>
      </c>
      <c r="O114">
        <v>2016</v>
      </c>
      <c r="P114">
        <v>1</v>
      </c>
      <c r="Q114">
        <v>14</v>
      </c>
      <c r="R114">
        <v>20151215</v>
      </c>
      <c r="S114" s="237" t="str">
        <f t="shared" si="1"/>
        <v>Jan</v>
      </c>
    </row>
    <row r="115" spans="1:19" x14ac:dyDescent="0.25">
      <c r="A115">
        <v>3624092600</v>
      </c>
      <c r="B115" t="str">
        <f>VLOOKUP(A115,'Energy Provider Accounts'!C:D,2,FALSE)</f>
        <v>Transformer/Meter Building #2</v>
      </c>
      <c r="C115" t="s">
        <v>342</v>
      </c>
      <c r="D115" s="3">
        <v>42412</v>
      </c>
      <c r="E115" s="11" t="s">
        <v>394</v>
      </c>
      <c r="F115">
        <v>30</v>
      </c>
      <c r="G115" t="s">
        <v>344</v>
      </c>
      <c r="H115" t="s">
        <v>345</v>
      </c>
      <c r="I115">
        <v>0</v>
      </c>
      <c r="J115">
        <v>0</v>
      </c>
      <c r="K115">
        <v>0</v>
      </c>
      <c r="L115">
        <v>0</v>
      </c>
      <c r="M115">
        <v>84</v>
      </c>
      <c r="N115">
        <v>84.04</v>
      </c>
      <c r="O115">
        <v>2016</v>
      </c>
      <c r="P115">
        <v>2</v>
      </c>
      <c r="Q115">
        <v>12</v>
      </c>
      <c r="R115">
        <v>20160113</v>
      </c>
      <c r="S115" s="237" t="str">
        <f t="shared" si="1"/>
        <v>Feb</v>
      </c>
    </row>
    <row r="116" spans="1:19" x14ac:dyDescent="0.25">
      <c r="A116">
        <v>3624092600</v>
      </c>
      <c r="B116" t="str">
        <f>VLOOKUP(A116,'Energy Provider Accounts'!C:D,2,FALSE)</f>
        <v>Transformer/Meter Building #2</v>
      </c>
      <c r="C116" t="s">
        <v>342</v>
      </c>
      <c r="D116" s="3">
        <v>42444</v>
      </c>
      <c r="E116" s="11" t="s">
        <v>395</v>
      </c>
      <c r="F116">
        <v>30</v>
      </c>
      <c r="G116" t="s">
        <v>344</v>
      </c>
      <c r="H116" t="s">
        <v>345</v>
      </c>
      <c r="I116">
        <v>160</v>
      </c>
      <c r="J116">
        <v>0</v>
      </c>
      <c r="K116">
        <v>0</v>
      </c>
      <c r="L116">
        <v>24.64</v>
      </c>
      <c r="M116">
        <v>73.36</v>
      </c>
      <c r="N116">
        <v>98.05</v>
      </c>
      <c r="O116">
        <v>2016</v>
      </c>
      <c r="P116">
        <v>3</v>
      </c>
      <c r="Q116">
        <v>15</v>
      </c>
      <c r="R116">
        <v>20160214</v>
      </c>
      <c r="S116" s="237" t="str">
        <f t="shared" si="1"/>
        <v>Mar</v>
      </c>
    </row>
    <row r="117" spans="1:19" x14ac:dyDescent="0.25">
      <c r="A117">
        <v>3624092600</v>
      </c>
      <c r="B117" t="str">
        <f>VLOOKUP(A117,'Energy Provider Accounts'!C:D,2,FALSE)</f>
        <v>Transformer/Meter Building #2</v>
      </c>
      <c r="C117" t="s">
        <v>342</v>
      </c>
      <c r="D117" s="3">
        <v>42475</v>
      </c>
      <c r="E117" s="11" t="s">
        <v>372</v>
      </c>
      <c r="F117">
        <v>30</v>
      </c>
      <c r="G117" t="s">
        <v>344</v>
      </c>
      <c r="H117" t="s">
        <v>345</v>
      </c>
      <c r="I117">
        <v>160</v>
      </c>
      <c r="J117">
        <v>36</v>
      </c>
      <c r="K117">
        <v>309.86</v>
      </c>
      <c r="L117">
        <v>22.93</v>
      </c>
      <c r="M117">
        <v>73.84</v>
      </c>
      <c r="N117">
        <v>406.76</v>
      </c>
      <c r="O117">
        <v>2016</v>
      </c>
      <c r="P117">
        <v>4</v>
      </c>
      <c r="Q117">
        <v>15</v>
      </c>
      <c r="R117">
        <v>20160316</v>
      </c>
      <c r="S117" s="237" t="str">
        <f t="shared" si="1"/>
        <v>Apr</v>
      </c>
    </row>
    <row r="118" spans="1:19" x14ac:dyDescent="0.25">
      <c r="A118">
        <v>3624092600</v>
      </c>
      <c r="B118" t="str">
        <f>VLOOKUP(A118,'Energy Provider Accounts'!C:D,2,FALSE)</f>
        <v>Transformer/Meter Building #2</v>
      </c>
      <c r="C118" t="s">
        <v>342</v>
      </c>
      <c r="D118" s="3">
        <v>42503</v>
      </c>
      <c r="E118" s="11" t="s">
        <v>373</v>
      </c>
      <c r="F118">
        <v>30</v>
      </c>
      <c r="G118" t="s">
        <v>344</v>
      </c>
      <c r="H118" t="s">
        <v>345</v>
      </c>
      <c r="I118">
        <v>320</v>
      </c>
      <c r="J118">
        <v>40</v>
      </c>
      <c r="K118">
        <v>336.8</v>
      </c>
      <c r="L118">
        <v>36.520000000000003</v>
      </c>
      <c r="M118">
        <v>68.37</v>
      </c>
      <c r="N118">
        <v>441.85</v>
      </c>
      <c r="O118">
        <v>2016</v>
      </c>
      <c r="P118">
        <v>5</v>
      </c>
      <c r="Q118">
        <v>13</v>
      </c>
      <c r="R118">
        <v>20160413</v>
      </c>
      <c r="S118" s="237" t="str">
        <f t="shared" si="1"/>
        <v>May</v>
      </c>
    </row>
    <row r="119" spans="1:19" x14ac:dyDescent="0.25">
      <c r="A119">
        <v>3624092600</v>
      </c>
      <c r="B119" t="str">
        <f>VLOOKUP(A119,'Energy Provider Accounts'!C:D,2,FALSE)</f>
        <v>Transformer/Meter Building #2</v>
      </c>
      <c r="C119" t="s">
        <v>342</v>
      </c>
      <c r="D119" s="3">
        <v>42534</v>
      </c>
      <c r="E119" s="11" t="s">
        <v>398</v>
      </c>
      <c r="F119">
        <v>30</v>
      </c>
      <c r="G119" t="s">
        <v>344</v>
      </c>
      <c r="H119" t="s">
        <v>345</v>
      </c>
      <c r="I119">
        <v>320</v>
      </c>
      <c r="J119">
        <v>36</v>
      </c>
      <c r="K119">
        <v>309.86</v>
      </c>
      <c r="L119">
        <v>41.02</v>
      </c>
      <c r="M119">
        <v>65.53</v>
      </c>
      <c r="N119">
        <v>416.56</v>
      </c>
      <c r="O119">
        <v>2016</v>
      </c>
      <c r="P119">
        <v>6</v>
      </c>
      <c r="Q119">
        <v>13</v>
      </c>
      <c r="R119">
        <v>20160514</v>
      </c>
      <c r="S119" s="237" t="str">
        <f t="shared" si="1"/>
        <v>Jun</v>
      </c>
    </row>
    <row r="120" spans="1:19" x14ac:dyDescent="0.25">
      <c r="A120">
        <v>3624092600</v>
      </c>
      <c r="B120" t="str">
        <f>VLOOKUP(A120,'Energy Provider Accounts'!C:D,2,FALSE)</f>
        <v>Transformer/Meter Building #2</v>
      </c>
      <c r="C120" t="s">
        <v>342</v>
      </c>
      <c r="D120" s="3">
        <v>42565</v>
      </c>
      <c r="E120" s="11" t="s">
        <v>399</v>
      </c>
      <c r="F120">
        <v>30</v>
      </c>
      <c r="G120" t="s">
        <v>344</v>
      </c>
      <c r="H120" t="s">
        <v>345</v>
      </c>
      <c r="I120">
        <v>0</v>
      </c>
      <c r="J120">
        <v>38</v>
      </c>
      <c r="K120">
        <v>328.7</v>
      </c>
      <c r="L120">
        <v>0</v>
      </c>
      <c r="M120">
        <v>84</v>
      </c>
      <c r="N120">
        <v>412.84</v>
      </c>
      <c r="O120">
        <v>2016</v>
      </c>
      <c r="P120">
        <v>7</v>
      </c>
      <c r="Q120">
        <v>14</v>
      </c>
      <c r="R120">
        <v>20160614</v>
      </c>
      <c r="S120" s="237" t="str">
        <f t="shared" si="1"/>
        <v>Jul</v>
      </c>
    </row>
    <row r="121" spans="1:19" x14ac:dyDescent="0.25">
      <c r="A121">
        <v>3624092600</v>
      </c>
      <c r="B121" t="str">
        <f>VLOOKUP(A121,'Energy Provider Accounts'!C:D,2,FALSE)</f>
        <v>Transformer/Meter Building #2</v>
      </c>
      <c r="C121" t="s">
        <v>342</v>
      </c>
      <c r="D121" s="3">
        <v>42597</v>
      </c>
      <c r="E121" s="11" t="s">
        <v>400</v>
      </c>
      <c r="F121">
        <v>30</v>
      </c>
      <c r="G121" t="s">
        <v>344</v>
      </c>
      <c r="H121" t="s">
        <v>345</v>
      </c>
      <c r="I121">
        <v>160</v>
      </c>
      <c r="J121">
        <v>38</v>
      </c>
      <c r="K121">
        <v>336.77</v>
      </c>
      <c r="L121">
        <v>16.55</v>
      </c>
      <c r="M121">
        <v>77</v>
      </c>
      <c r="N121">
        <v>430.46</v>
      </c>
      <c r="O121">
        <v>2016</v>
      </c>
      <c r="P121">
        <v>8</v>
      </c>
      <c r="Q121">
        <v>15</v>
      </c>
      <c r="R121">
        <v>20160716</v>
      </c>
      <c r="S121" s="237" t="str">
        <f t="shared" si="1"/>
        <v>Aug</v>
      </c>
    </row>
    <row r="122" spans="1:19" x14ac:dyDescent="0.25">
      <c r="A122">
        <v>3624092600</v>
      </c>
      <c r="B122" t="str">
        <f>VLOOKUP(A122,'Energy Provider Accounts'!C:D,2,FALSE)</f>
        <v>Transformer/Meter Building #2</v>
      </c>
      <c r="C122" t="s">
        <v>342</v>
      </c>
      <c r="D122" s="3">
        <v>42626</v>
      </c>
      <c r="E122" s="11" t="s">
        <v>401</v>
      </c>
      <c r="F122">
        <v>30</v>
      </c>
      <c r="G122" t="s">
        <v>344</v>
      </c>
      <c r="H122" t="s">
        <v>345</v>
      </c>
      <c r="I122">
        <v>160</v>
      </c>
      <c r="J122">
        <v>36</v>
      </c>
      <c r="K122">
        <v>322.74</v>
      </c>
      <c r="L122">
        <v>26.75</v>
      </c>
      <c r="M122">
        <v>71.89</v>
      </c>
      <c r="N122">
        <v>421.53</v>
      </c>
      <c r="O122">
        <v>2016</v>
      </c>
      <c r="P122">
        <v>9</v>
      </c>
      <c r="Q122">
        <v>13</v>
      </c>
      <c r="R122">
        <v>20160814</v>
      </c>
      <c r="S122" s="237" t="str">
        <f t="shared" si="1"/>
        <v>Sep</v>
      </c>
    </row>
    <row r="123" spans="1:19" x14ac:dyDescent="0.25">
      <c r="A123">
        <v>3624092600</v>
      </c>
      <c r="B123" t="str">
        <f>VLOOKUP(A123,'Energy Provider Accounts'!C:D,2,FALSE)</f>
        <v>Transformer/Meter Building #2</v>
      </c>
      <c r="C123" t="s">
        <v>342</v>
      </c>
      <c r="D123" s="3">
        <v>42656</v>
      </c>
      <c r="E123" s="11" t="s">
        <v>378</v>
      </c>
      <c r="F123">
        <v>30</v>
      </c>
      <c r="G123" t="s">
        <v>344</v>
      </c>
      <c r="H123" t="s">
        <v>345</v>
      </c>
      <c r="I123">
        <v>320</v>
      </c>
      <c r="J123">
        <v>36</v>
      </c>
      <c r="K123">
        <v>322.74</v>
      </c>
      <c r="L123">
        <v>34.01</v>
      </c>
      <c r="M123">
        <v>69.58</v>
      </c>
      <c r="N123">
        <v>426.48</v>
      </c>
      <c r="O123">
        <v>2016</v>
      </c>
      <c r="P123">
        <v>10</v>
      </c>
      <c r="Q123">
        <v>13</v>
      </c>
      <c r="R123">
        <v>20160913</v>
      </c>
      <c r="S123" s="237" t="str">
        <f t="shared" si="1"/>
        <v>Oct</v>
      </c>
    </row>
    <row r="124" spans="1:19" x14ac:dyDescent="0.25">
      <c r="A124">
        <v>3624092600</v>
      </c>
      <c r="B124" t="str">
        <f>VLOOKUP(A124,'Energy Provider Accounts'!C:D,2,FALSE)</f>
        <v>Transformer/Meter Building #2</v>
      </c>
      <c r="C124" t="s">
        <v>342</v>
      </c>
      <c r="D124" s="3">
        <v>42684</v>
      </c>
      <c r="E124" s="11" t="s">
        <v>403</v>
      </c>
      <c r="F124">
        <v>30</v>
      </c>
      <c r="G124" t="s">
        <v>344</v>
      </c>
      <c r="H124" t="s">
        <v>345</v>
      </c>
      <c r="I124">
        <v>320</v>
      </c>
      <c r="J124">
        <v>38</v>
      </c>
      <c r="K124">
        <v>336.77</v>
      </c>
      <c r="L124">
        <v>36.11</v>
      </c>
      <c r="M124">
        <v>68.650000000000006</v>
      </c>
      <c r="N124">
        <v>441.68</v>
      </c>
      <c r="O124">
        <v>2016</v>
      </c>
      <c r="P124">
        <v>11</v>
      </c>
      <c r="Q124">
        <v>10</v>
      </c>
      <c r="R124">
        <v>20161011</v>
      </c>
      <c r="S124" s="237" t="str">
        <f t="shared" si="1"/>
        <v>Nov</v>
      </c>
    </row>
    <row r="125" spans="1:19" x14ac:dyDescent="0.25">
      <c r="A125">
        <v>3624092600</v>
      </c>
      <c r="B125" t="str">
        <f>VLOOKUP(A125,'Energy Provider Accounts'!C:D,2,FALSE)</f>
        <v>Transformer/Meter Building #2</v>
      </c>
      <c r="C125" t="s">
        <v>342</v>
      </c>
      <c r="D125" s="3">
        <v>42717</v>
      </c>
      <c r="E125" s="11" t="s">
        <v>380</v>
      </c>
      <c r="F125">
        <v>30</v>
      </c>
      <c r="G125" t="s">
        <v>344</v>
      </c>
      <c r="H125" t="s">
        <v>345</v>
      </c>
      <c r="I125">
        <v>0</v>
      </c>
      <c r="J125">
        <v>1</v>
      </c>
      <c r="K125">
        <v>14.03</v>
      </c>
      <c r="L125">
        <v>0</v>
      </c>
      <c r="M125">
        <v>84</v>
      </c>
      <c r="N125">
        <v>98.06</v>
      </c>
      <c r="O125">
        <v>2016</v>
      </c>
      <c r="P125">
        <v>12</v>
      </c>
      <c r="Q125">
        <v>13</v>
      </c>
      <c r="R125">
        <v>20161113</v>
      </c>
      <c r="S125" s="237" t="str">
        <f t="shared" si="1"/>
        <v>Dec</v>
      </c>
    </row>
    <row r="126" spans="1:19" x14ac:dyDescent="0.25">
      <c r="A126">
        <v>3624092600</v>
      </c>
      <c r="B126" t="str">
        <f>VLOOKUP(A126,'Energy Provider Accounts'!C:D,2,FALSE)</f>
        <v>Transformer/Meter Building #2</v>
      </c>
      <c r="C126" t="s">
        <v>342</v>
      </c>
      <c r="D126" s="3">
        <v>42748</v>
      </c>
      <c r="E126" s="11" t="s">
        <v>404</v>
      </c>
      <c r="F126">
        <v>30</v>
      </c>
      <c r="G126" t="s">
        <v>344</v>
      </c>
      <c r="H126" t="s">
        <v>345</v>
      </c>
      <c r="I126">
        <v>160</v>
      </c>
      <c r="J126">
        <v>0</v>
      </c>
      <c r="K126">
        <v>0</v>
      </c>
      <c r="L126">
        <v>15.2</v>
      </c>
      <c r="M126">
        <v>77.56</v>
      </c>
      <c r="N126">
        <v>92.78</v>
      </c>
      <c r="O126">
        <v>2017</v>
      </c>
      <c r="P126">
        <v>1</v>
      </c>
      <c r="Q126">
        <v>13</v>
      </c>
      <c r="R126">
        <v>20161214</v>
      </c>
      <c r="S126" s="237" t="str">
        <f t="shared" si="1"/>
        <v>Jan</v>
      </c>
    </row>
    <row r="127" spans="1:19" x14ac:dyDescent="0.25">
      <c r="A127">
        <v>3624092600</v>
      </c>
      <c r="B127" t="str">
        <f>VLOOKUP(A127,'Energy Provider Accounts'!C:D,2,FALSE)</f>
        <v>Transformer/Meter Building #2</v>
      </c>
      <c r="C127" t="s">
        <v>342</v>
      </c>
      <c r="D127" s="3">
        <v>42782</v>
      </c>
      <c r="E127" s="11" t="s">
        <v>382</v>
      </c>
      <c r="F127">
        <v>30</v>
      </c>
      <c r="G127" t="s">
        <v>344</v>
      </c>
      <c r="H127" t="s">
        <v>345</v>
      </c>
      <c r="I127">
        <v>0</v>
      </c>
      <c r="J127">
        <v>0</v>
      </c>
      <c r="K127">
        <v>0</v>
      </c>
      <c r="L127">
        <v>0</v>
      </c>
      <c r="M127">
        <v>84</v>
      </c>
      <c r="N127">
        <v>84.04</v>
      </c>
      <c r="O127">
        <v>2017</v>
      </c>
      <c r="P127">
        <v>2</v>
      </c>
      <c r="Q127">
        <v>16</v>
      </c>
      <c r="R127">
        <v>20170117</v>
      </c>
      <c r="S127" s="237" t="str">
        <f t="shared" si="1"/>
        <v>Feb</v>
      </c>
    </row>
    <row r="128" spans="1:19" x14ac:dyDescent="0.25">
      <c r="A128">
        <v>3624092600</v>
      </c>
      <c r="B128" t="str">
        <f>VLOOKUP(A128,'Energy Provider Accounts'!C:D,2,FALSE)</f>
        <v>Transformer/Meter Building #2</v>
      </c>
      <c r="C128" t="s">
        <v>342</v>
      </c>
      <c r="D128" s="3">
        <v>42817</v>
      </c>
      <c r="E128" s="11" t="s">
        <v>405</v>
      </c>
      <c r="F128">
        <v>36</v>
      </c>
      <c r="G128" t="s">
        <v>344</v>
      </c>
      <c r="H128" t="s">
        <v>345</v>
      </c>
      <c r="I128">
        <v>160</v>
      </c>
      <c r="J128">
        <v>0</v>
      </c>
      <c r="K128">
        <v>0</v>
      </c>
      <c r="L128">
        <v>20.22</v>
      </c>
      <c r="M128">
        <v>91.78</v>
      </c>
      <c r="N128">
        <v>112.05</v>
      </c>
      <c r="O128">
        <v>2017</v>
      </c>
      <c r="P128">
        <v>3</v>
      </c>
      <c r="Q128">
        <v>23</v>
      </c>
      <c r="R128">
        <v>20170215</v>
      </c>
      <c r="S128" s="237" t="str">
        <f t="shared" si="1"/>
        <v>Mar</v>
      </c>
    </row>
    <row r="129" spans="1:19" x14ac:dyDescent="0.25">
      <c r="A129">
        <v>3624092600</v>
      </c>
      <c r="B129" t="str">
        <f>VLOOKUP(A129,'Energy Provider Accounts'!C:D,2,FALSE)</f>
        <v>Transformer/Meter Building #2</v>
      </c>
      <c r="C129" t="s">
        <v>342</v>
      </c>
      <c r="D129" s="3">
        <v>42838</v>
      </c>
      <c r="E129" s="11" t="s">
        <v>420</v>
      </c>
      <c r="F129">
        <v>21</v>
      </c>
      <c r="G129" t="s">
        <v>344</v>
      </c>
      <c r="H129" t="s">
        <v>345</v>
      </c>
      <c r="I129">
        <v>160</v>
      </c>
      <c r="J129">
        <v>36</v>
      </c>
      <c r="K129">
        <v>225.92</v>
      </c>
      <c r="L129">
        <v>16.71</v>
      </c>
      <c r="M129">
        <v>53.13</v>
      </c>
      <c r="N129">
        <v>295.88</v>
      </c>
      <c r="O129">
        <v>2017</v>
      </c>
      <c r="P129">
        <v>4</v>
      </c>
      <c r="Q129">
        <v>13</v>
      </c>
      <c r="R129">
        <v>20170323</v>
      </c>
      <c r="S129" s="237" t="str">
        <f t="shared" si="1"/>
        <v>Apr</v>
      </c>
    </row>
    <row r="130" spans="1:19" x14ac:dyDescent="0.25">
      <c r="A130">
        <v>3624092600</v>
      </c>
      <c r="B130" t="str">
        <f>VLOOKUP(A130,'Energy Provider Accounts'!C:D,2,FALSE)</f>
        <v>Transformer/Meter Building #2</v>
      </c>
      <c r="C130" t="s">
        <v>342</v>
      </c>
      <c r="D130" s="3">
        <v>42866</v>
      </c>
      <c r="E130" s="11" t="s">
        <v>407</v>
      </c>
      <c r="F130">
        <v>30</v>
      </c>
      <c r="G130" t="s">
        <v>344</v>
      </c>
      <c r="H130" t="s">
        <v>345</v>
      </c>
      <c r="I130">
        <v>480</v>
      </c>
      <c r="J130">
        <v>38</v>
      </c>
      <c r="K130">
        <v>336.77</v>
      </c>
      <c r="L130">
        <v>90.56</v>
      </c>
      <c r="M130">
        <v>43.75</v>
      </c>
      <c r="N130">
        <v>471.27</v>
      </c>
      <c r="O130">
        <v>2017</v>
      </c>
      <c r="P130">
        <v>5</v>
      </c>
      <c r="Q130">
        <v>11</v>
      </c>
      <c r="R130">
        <v>20170411</v>
      </c>
      <c r="S130" s="237" t="str">
        <f t="shared" ref="S130:S193" si="2">CHOOSE(P130,"Jan","Feb","Mar","Apr","May","Jun","Jul","Aug","Sep","Oct","Nov","Dec")</f>
        <v>May</v>
      </c>
    </row>
    <row r="131" spans="1:19" x14ac:dyDescent="0.25">
      <c r="A131">
        <v>3624092600</v>
      </c>
      <c r="B131" t="str">
        <f>VLOOKUP(A131,'Energy Provider Accounts'!C:D,2,FALSE)</f>
        <v>Transformer/Meter Building #2</v>
      </c>
      <c r="C131" t="s">
        <v>342</v>
      </c>
      <c r="D131" s="3">
        <v>42899</v>
      </c>
      <c r="E131" s="11" t="s">
        <v>386</v>
      </c>
      <c r="F131">
        <v>30</v>
      </c>
      <c r="G131" t="s">
        <v>344</v>
      </c>
      <c r="H131" t="s">
        <v>345</v>
      </c>
      <c r="I131">
        <v>480</v>
      </c>
      <c r="J131">
        <v>38</v>
      </c>
      <c r="K131">
        <v>336.77</v>
      </c>
      <c r="L131">
        <v>74.27</v>
      </c>
      <c r="M131">
        <v>52.23</v>
      </c>
      <c r="N131">
        <v>463.46</v>
      </c>
      <c r="O131">
        <v>2017</v>
      </c>
      <c r="P131">
        <v>6</v>
      </c>
      <c r="Q131">
        <v>13</v>
      </c>
      <c r="R131">
        <v>20170514</v>
      </c>
      <c r="S131" s="237" t="str">
        <f t="shared" si="2"/>
        <v>Jun</v>
      </c>
    </row>
    <row r="132" spans="1:19" x14ac:dyDescent="0.25">
      <c r="A132">
        <v>3624092600</v>
      </c>
      <c r="B132" t="str">
        <f>VLOOKUP(A132,'Energy Provider Accounts'!C:D,2,FALSE)</f>
        <v>Transformer/Meter Building #2</v>
      </c>
      <c r="C132" t="s">
        <v>342</v>
      </c>
      <c r="D132" s="3">
        <v>42928</v>
      </c>
      <c r="E132" s="11" t="s">
        <v>409</v>
      </c>
      <c r="F132">
        <v>30</v>
      </c>
      <c r="G132" t="s">
        <v>344</v>
      </c>
      <c r="H132" t="s">
        <v>345</v>
      </c>
      <c r="I132">
        <v>320</v>
      </c>
      <c r="J132">
        <v>38</v>
      </c>
      <c r="K132">
        <v>341.22</v>
      </c>
      <c r="L132">
        <v>31.78</v>
      </c>
      <c r="M132">
        <v>72.36</v>
      </c>
      <c r="N132">
        <v>445.54</v>
      </c>
      <c r="O132">
        <v>2017</v>
      </c>
      <c r="P132">
        <v>7</v>
      </c>
      <c r="Q132">
        <v>12</v>
      </c>
      <c r="R132">
        <v>20170612</v>
      </c>
      <c r="S132" s="237" t="str">
        <f t="shared" si="2"/>
        <v>Jul</v>
      </c>
    </row>
    <row r="133" spans="1:19" x14ac:dyDescent="0.25">
      <c r="A133">
        <v>3624092600</v>
      </c>
      <c r="B133" t="str">
        <f>VLOOKUP(A133,'Energy Provider Accounts'!C:D,2,FALSE)</f>
        <v>Transformer/Meter Building #2</v>
      </c>
      <c r="C133" t="s">
        <v>342</v>
      </c>
      <c r="D133" s="3">
        <v>42961</v>
      </c>
      <c r="E133" s="11" t="s">
        <v>410</v>
      </c>
      <c r="F133">
        <v>30</v>
      </c>
      <c r="G133" t="s">
        <v>344</v>
      </c>
      <c r="H133" t="s">
        <v>345</v>
      </c>
      <c r="I133">
        <v>320</v>
      </c>
      <c r="J133">
        <v>36</v>
      </c>
      <c r="K133">
        <v>333.41</v>
      </c>
      <c r="L133">
        <v>49.89</v>
      </c>
      <c r="M133">
        <v>63.29</v>
      </c>
      <c r="N133">
        <v>446.77</v>
      </c>
      <c r="O133">
        <v>2017</v>
      </c>
      <c r="P133">
        <v>8</v>
      </c>
      <c r="Q133">
        <v>14</v>
      </c>
      <c r="R133">
        <v>20170715</v>
      </c>
      <c r="S133" s="237" t="str">
        <f t="shared" si="2"/>
        <v>Aug</v>
      </c>
    </row>
    <row r="134" spans="1:19" x14ac:dyDescent="0.25">
      <c r="A134">
        <v>3624092600</v>
      </c>
      <c r="B134" t="str">
        <f>VLOOKUP(A134,'Energy Provider Accounts'!C:D,2,FALSE)</f>
        <v>Transformer/Meter Building #2</v>
      </c>
      <c r="C134" t="s">
        <v>342</v>
      </c>
      <c r="D134" s="3">
        <v>42990</v>
      </c>
      <c r="E134" s="11" t="s">
        <v>389</v>
      </c>
      <c r="F134">
        <v>30</v>
      </c>
      <c r="G134" t="s">
        <v>344</v>
      </c>
      <c r="H134" t="s">
        <v>345</v>
      </c>
      <c r="I134">
        <v>160</v>
      </c>
      <c r="J134">
        <v>38</v>
      </c>
      <c r="K134">
        <v>347.9</v>
      </c>
      <c r="L134">
        <v>19.84</v>
      </c>
      <c r="M134">
        <v>79.09</v>
      </c>
      <c r="N134">
        <v>447.02</v>
      </c>
      <c r="O134">
        <v>2017</v>
      </c>
      <c r="P134">
        <v>9</v>
      </c>
      <c r="Q134">
        <v>12</v>
      </c>
      <c r="R134">
        <v>20170813</v>
      </c>
      <c r="S134" s="237" t="str">
        <f t="shared" si="2"/>
        <v>Sep</v>
      </c>
    </row>
    <row r="135" spans="1:19" x14ac:dyDescent="0.25">
      <c r="A135">
        <v>3624092600</v>
      </c>
      <c r="B135" t="str">
        <f>VLOOKUP(A135,'Energy Provider Accounts'!C:D,2,FALSE)</f>
        <v>Transformer/Meter Building #2</v>
      </c>
      <c r="C135" t="s">
        <v>342</v>
      </c>
      <c r="D135" s="3">
        <v>43021</v>
      </c>
      <c r="E135" s="11" t="s">
        <v>411</v>
      </c>
      <c r="F135">
        <v>30</v>
      </c>
      <c r="G135" t="s">
        <v>344</v>
      </c>
      <c r="H135" t="s">
        <v>345</v>
      </c>
      <c r="I135">
        <v>160</v>
      </c>
      <c r="J135">
        <v>36</v>
      </c>
      <c r="K135">
        <v>333.41</v>
      </c>
      <c r="L135">
        <v>16.73</v>
      </c>
      <c r="M135">
        <v>80.459999999999994</v>
      </c>
      <c r="N135">
        <v>430.78</v>
      </c>
      <c r="O135">
        <v>2017</v>
      </c>
      <c r="P135">
        <v>10</v>
      </c>
      <c r="Q135">
        <v>13</v>
      </c>
      <c r="R135">
        <v>20170913</v>
      </c>
      <c r="S135" s="237" t="str">
        <f t="shared" si="2"/>
        <v>Oct</v>
      </c>
    </row>
    <row r="136" spans="1:19" x14ac:dyDescent="0.25">
      <c r="A136">
        <v>3624092600</v>
      </c>
      <c r="B136" t="str">
        <f>VLOOKUP(A136,'Energy Provider Accounts'!C:D,2,FALSE)</f>
        <v>Transformer/Meter Building #2</v>
      </c>
      <c r="C136" t="s">
        <v>342</v>
      </c>
      <c r="D136" s="3">
        <v>43049</v>
      </c>
      <c r="E136" s="11" t="s">
        <v>391</v>
      </c>
      <c r="F136">
        <v>30</v>
      </c>
      <c r="G136" t="s">
        <v>344</v>
      </c>
      <c r="H136" t="s">
        <v>345</v>
      </c>
      <c r="I136">
        <v>320</v>
      </c>
      <c r="J136">
        <v>38</v>
      </c>
      <c r="K136">
        <v>347.9</v>
      </c>
      <c r="L136">
        <v>41.33</v>
      </c>
      <c r="M136">
        <v>69.400000000000006</v>
      </c>
      <c r="N136">
        <v>458.81</v>
      </c>
      <c r="O136">
        <v>2017</v>
      </c>
      <c r="P136">
        <v>11</v>
      </c>
      <c r="Q136">
        <v>10</v>
      </c>
      <c r="R136">
        <v>20171011</v>
      </c>
      <c r="S136" s="237" t="str">
        <f t="shared" si="2"/>
        <v>Nov</v>
      </c>
    </row>
    <row r="137" spans="1:19" x14ac:dyDescent="0.25">
      <c r="A137">
        <v>3624092600</v>
      </c>
      <c r="B137" t="str">
        <f>VLOOKUP(A137,'Energy Provider Accounts'!C:D,2,FALSE)</f>
        <v>Transformer/Meter Building #2</v>
      </c>
      <c r="C137" t="s">
        <v>342</v>
      </c>
      <c r="D137" s="3">
        <v>43082</v>
      </c>
      <c r="E137" s="11" t="s">
        <v>419</v>
      </c>
      <c r="F137">
        <v>30</v>
      </c>
      <c r="G137" t="s">
        <v>344</v>
      </c>
      <c r="H137" t="s">
        <v>345</v>
      </c>
      <c r="I137">
        <v>160</v>
      </c>
      <c r="J137">
        <v>0</v>
      </c>
      <c r="K137">
        <v>0</v>
      </c>
      <c r="L137">
        <v>21.4</v>
      </c>
      <c r="M137">
        <v>74.44</v>
      </c>
      <c r="N137">
        <v>95.88</v>
      </c>
      <c r="O137">
        <v>2017</v>
      </c>
      <c r="P137">
        <v>12</v>
      </c>
      <c r="Q137">
        <v>13</v>
      </c>
      <c r="R137">
        <v>20171113</v>
      </c>
      <c r="S137" s="237" t="str">
        <f t="shared" si="2"/>
        <v>Dec</v>
      </c>
    </row>
    <row r="138" spans="1:19" x14ac:dyDescent="0.25">
      <c r="A138">
        <v>3615009000</v>
      </c>
      <c r="B138" t="str">
        <f>VLOOKUP(A138,'Energy Provider Accounts'!C:D,2,FALSE)</f>
        <v>Transfer Station</v>
      </c>
      <c r="C138" t="s">
        <v>342</v>
      </c>
      <c r="D138" s="3">
        <v>42384</v>
      </c>
      <c r="E138" s="11" t="s">
        <v>369</v>
      </c>
      <c r="F138">
        <v>30</v>
      </c>
      <c r="G138" t="s">
        <v>344</v>
      </c>
      <c r="H138" t="s">
        <v>345</v>
      </c>
      <c r="I138">
        <v>3226</v>
      </c>
      <c r="J138">
        <v>15</v>
      </c>
      <c r="K138">
        <v>132.19</v>
      </c>
      <c r="L138">
        <v>19.55</v>
      </c>
      <c r="M138">
        <v>105.52</v>
      </c>
      <c r="N138">
        <v>257.33999999999997</v>
      </c>
      <c r="O138">
        <v>2016</v>
      </c>
      <c r="P138">
        <v>1</v>
      </c>
      <c r="Q138">
        <v>15</v>
      </c>
      <c r="R138">
        <v>20151216</v>
      </c>
      <c r="S138" s="237" t="str">
        <f t="shared" si="2"/>
        <v>Jan</v>
      </c>
    </row>
    <row r="139" spans="1:19" x14ac:dyDescent="0.25">
      <c r="A139">
        <v>3615009000</v>
      </c>
      <c r="B139" t="str">
        <f>VLOOKUP(A139,'Energy Provider Accounts'!C:D,2,FALSE)</f>
        <v>Transfer Station</v>
      </c>
      <c r="C139" t="s">
        <v>342</v>
      </c>
      <c r="D139" s="3">
        <v>42416</v>
      </c>
      <c r="E139" s="11" t="s">
        <v>370</v>
      </c>
      <c r="F139">
        <v>30</v>
      </c>
      <c r="G139" t="s">
        <v>344</v>
      </c>
      <c r="H139" t="s">
        <v>345</v>
      </c>
      <c r="I139">
        <v>3628</v>
      </c>
      <c r="J139">
        <v>14</v>
      </c>
      <c r="K139">
        <v>118.72</v>
      </c>
      <c r="L139">
        <v>16.260000000000002</v>
      </c>
      <c r="M139">
        <v>98.22</v>
      </c>
      <c r="N139">
        <v>233.31</v>
      </c>
      <c r="O139">
        <v>2016</v>
      </c>
      <c r="P139">
        <v>2</v>
      </c>
      <c r="Q139">
        <v>16</v>
      </c>
      <c r="R139">
        <v>20160117</v>
      </c>
      <c r="S139" s="237" t="str">
        <f t="shared" si="2"/>
        <v>Feb</v>
      </c>
    </row>
    <row r="140" spans="1:19" x14ac:dyDescent="0.25">
      <c r="A140">
        <v>3615009000</v>
      </c>
      <c r="B140" t="str">
        <f>VLOOKUP(A140,'Energy Provider Accounts'!C:D,2,FALSE)</f>
        <v>Transfer Station</v>
      </c>
      <c r="C140" t="s">
        <v>342</v>
      </c>
      <c r="D140" s="3">
        <v>42445</v>
      </c>
      <c r="E140" s="11" t="s">
        <v>371</v>
      </c>
      <c r="F140">
        <v>30</v>
      </c>
      <c r="G140" t="s">
        <v>344</v>
      </c>
      <c r="H140" t="s">
        <v>345</v>
      </c>
      <c r="I140">
        <v>2585</v>
      </c>
      <c r="J140">
        <v>11</v>
      </c>
      <c r="K140">
        <v>99.36</v>
      </c>
      <c r="L140">
        <v>32.6</v>
      </c>
      <c r="M140">
        <v>94.13</v>
      </c>
      <c r="N140">
        <v>226.2</v>
      </c>
      <c r="O140">
        <v>2016</v>
      </c>
      <c r="P140">
        <v>3</v>
      </c>
      <c r="Q140">
        <v>16</v>
      </c>
      <c r="R140">
        <v>20160215</v>
      </c>
      <c r="S140" s="237" t="str">
        <f t="shared" si="2"/>
        <v>Mar</v>
      </c>
    </row>
    <row r="141" spans="1:19" x14ac:dyDescent="0.25">
      <c r="A141">
        <v>3615009000</v>
      </c>
      <c r="B141" t="str">
        <f>VLOOKUP(A141,'Energy Provider Accounts'!C:D,2,FALSE)</f>
        <v>Transfer Station</v>
      </c>
      <c r="C141" t="s">
        <v>342</v>
      </c>
      <c r="D141" s="3">
        <v>42475</v>
      </c>
      <c r="E141" s="11" t="s">
        <v>372</v>
      </c>
      <c r="F141">
        <v>30</v>
      </c>
      <c r="G141" t="s">
        <v>344</v>
      </c>
      <c r="H141" t="s">
        <v>345</v>
      </c>
      <c r="I141">
        <v>2309</v>
      </c>
      <c r="J141">
        <v>10</v>
      </c>
      <c r="K141">
        <v>90.09</v>
      </c>
      <c r="L141">
        <v>18.28</v>
      </c>
      <c r="M141">
        <v>93.05</v>
      </c>
      <c r="N141">
        <v>201.49</v>
      </c>
      <c r="O141">
        <v>2016</v>
      </c>
      <c r="P141">
        <v>4</v>
      </c>
      <c r="Q141">
        <v>15</v>
      </c>
      <c r="R141">
        <v>20160316</v>
      </c>
      <c r="S141" s="237" t="str">
        <f t="shared" si="2"/>
        <v>Apr</v>
      </c>
    </row>
    <row r="142" spans="1:19" x14ac:dyDescent="0.25">
      <c r="A142">
        <v>3615009000</v>
      </c>
      <c r="B142" t="str">
        <f>VLOOKUP(A142,'Energy Provider Accounts'!C:D,2,FALSE)</f>
        <v>Transfer Station</v>
      </c>
      <c r="C142" t="s">
        <v>342</v>
      </c>
      <c r="D142" s="3">
        <v>42503</v>
      </c>
      <c r="E142" s="11" t="s">
        <v>373</v>
      </c>
      <c r="F142">
        <v>30</v>
      </c>
      <c r="G142" t="s">
        <v>344</v>
      </c>
      <c r="H142" t="s">
        <v>345</v>
      </c>
      <c r="I142">
        <v>1298</v>
      </c>
      <c r="J142">
        <v>9</v>
      </c>
      <c r="K142">
        <v>79.989999999999995</v>
      </c>
      <c r="L142">
        <v>10.37</v>
      </c>
      <c r="M142">
        <v>89.08</v>
      </c>
      <c r="N142">
        <v>179.5</v>
      </c>
      <c r="O142">
        <v>2016</v>
      </c>
      <c r="P142">
        <v>5</v>
      </c>
      <c r="Q142">
        <v>13</v>
      </c>
      <c r="R142">
        <v>20160413</v>
      </c>
      <c r="S142" s="237" t="str">
        <f t="shared" si="2"/>
        <v>May</v>
      </c>
    </row>
    <row r="143" spans="1:19" x14ac:dyDescent="0.25">
      <c r="A143">
        <v>3615009000</v>
      </c>
      <c r="B143" t="str">
        <f>VLOOKUP(A143,'Energy Provider Accounts'!C:D,2,FALSE)</f>
        <v>Transfer Station</v>
      </c>
      <c r="C143" t="s">
        <v>342</v>
      </c>
      <c r="D143" s="3">
        <v>42536</v>
      </c>
      <c r="E143" s="11" t="s">
        <v>374</v>
      </c>
      <c r="F143">
        <v>30</v>
      </c>
      <c r="G143" t="s">
        <v>344</v>
      </c>
      <c r="H143" t="s">
        <v>345</v>
      </c>
      <c r="I143">
        <v>1124</v>
      </c>
      <c r="J143">
        <v>9</v>
      </c>
      <c r="K143">
        <v>83.36</v>
      </c>
      <c r="L143">
        <v>4.83</v>
      </c>
      <c r="M143">
        <v>88.41</v>
      </c>
      <c r="N143">
        <v>176.65</v>
      </c>
      <c r="O143">
        <v>2016</v>
      </c>
      <c r="P143">
        <v>6</v>
      </c>
      <c r="Q143">
        <v>15</v>
      </c>
      <c r="R143">
        <v>20160516</v>
      </c>
      <c r="S143" s="237" t="str">
        <f t="shared" si="2"/>
        <v>Jun</v>
      </c>
    </row>
    <row r="144" spans="1:19" x14ac:dyDescent="0.25">
      <c r="A144">
        <v>3615009000</v>
      </c>
      <c r="B144" t="str">
        <f>VLOOKUP(A144,'Energy Provider Accounts'!C:D,2,FALSE)</f>
        <v>Transfer Station</v>
      </c>
      <c r="C144" t="s">
        <v>342</v>
      </c>
      <c r="D144" s="3">
        <v>42566</v>
      </c>
      <c r="E144" s="11" t="s">
        <v>375</v>
      </c>
      <c r="F144">
        <v>30</v>
      </c>
      <c r="G144" t="s">
        <v>344</v>
      </c>
      <c r="H144" t="s">
        <v>345</v>
      </c>
      <c r="I144">
        <v>726</v>
      </c>
      <c r="J144">
        <v>6</v>
      </c>
      <c r="K144">
        <v>59.31</v>
      </c>
      <c r="L144">
        <v>90.34</v>
      </c>
      <c r="M144">
        <v>43.93</v>
      </c>
      <c r="N144">
        <v>193.64</v>
      </c>
      <c r="O144">
        <v>2016</v>
      </c>
      <c r="P144">
        <v>7</v>
      </c>
      <c r="Q144">
        <v>15</v>
      </c>
      <c r="R144">
        <v>20160615</v>
      </c>
      <c r="S144" s="237" t="str">
        <f t="shared" si="2"/>
        <v>Jul</v>
      </c>
    </row>
    <row r="145" spans="1:19" x14ac:dyDescent="0.25">
      <c r="A145">
        <v>3615009000</v>
      </c>
      <c r="B145" t="str">
        <f>VLOOKUP(A145,'Energy Provider Accounts'!C:D,2,FALSE)</f>
        <v>Transfer Station</v>
      </c>
      <c r="C145" t="s">
        <v>342</v>
      </c>
      <c r="D145" s="3">
        <v>42598</v>
      </c>
      <c r="E145" s="11" t="s">
        <v>376</v>
      </c>
      <c r="F145">
        <v>30</v>
      </c>
      <c r="G145" t="s">
        <v>344</v>
      </c>
      <c r="H145" t="s">
        <v>345</v>
      </c>
      <c r="I145">
        <v>867</v>
      </c>
      <c r="J145">
        <v>6</v>
      </c>
      <c r="K145">
        <v>57.88</v>
      </c>
      <c r="L145">
        <v>91.92</v>
      </c>
      <c r="M145">
        <v>44.95</v>
      </c>
      <c r="N145">
        <v>194.81</v>
      </c>
      <c r="O145">
        <v>2016</v>
      </c>
      <c r="P145">
        <v>8</v>
      </c>
      <c r="Q145">
        <v>16</v>
      </c>
      <c r="R145">
        <v>20160717</v>
      </c>
      <c r="S145" s="237" t="str">
        <f t="shared" si="2"/>
        <v>Aug</v>
      </c>
    </row>
    <row r="146" spans="1:19" x14ac:dyDescent="0.25">
      <c r="A146">
        <v>3615009000</v>
      </c>
      <c r="B146" t="str">
        <f>VLOOKUP(A146,'Energy Provider Accounts'!C:D,2,FALSE)</f>
        <v>Transfer Station</v>
      </c>
      <c r="C146" t="s">
        <v>342</v>
      </c>
      <c r="D146" s="3">
        <v>42628</v>
      </c>
      <c r="E146" s="11" t="s">
        <v>377</v>
      </c>
      <c r="F146">
        <v>30</v>
      </c>
      <c r="G146" t="s">
        <v>344</v>
      </c>
      <c r="H146" t="s">
        <v>345</v>
      </c>
      <c r="I146">
        <v>818</v>
      </c>
      <c r="J146">
        <v>6</v>
      </c>
      <c r="K146">
        <v>57.88</v>
      </c>
      <c r="L146">
        <v>133.28</v>
      </c>
      <c r="M146">
        <v>23.83</v>
      </c>
      <c r="N146">
        <v>215.07</v>
      </c>
      <c r="O146">
        <v>2016</v>
      </c>
      <c r="P146">
        <v>9</v>
      </c>
      <c r="Q146">
        <v>15</v>
      </c>
      <c r="R146">
        <v>20160816</v>
      </c>
      <c r="S146" s="237" t="str">
        <f t="shared" si="2"/>
        <v>Sep</v>
      </c>
    </row>
    <row r="147" spans="1:19" x14ac:dyDescent="0.25">
      <c r="A147">
        <v>3615009000</v>
      </c>
      <c r="B147" t="str">
        <f>VLOOKUP(A147,'Energy Provider Accounts'!C:D,2,FALSE)</f>
        <v>Transfer Station</v>
      </c>
      <c r="C147" t="s">
        <v>342</v>
      </c>
      <c r="D147" s="3">
        <v>42656</v>
      </c>
      <c r="E147" s="11" t="s">
        <v>378</v>
      </c>
      <c r="F147">
        <v>30</v>
      </c>
      <c r="G147" t="s">
        <v>344</v>
      </c>
      <c r="H147" t="s">
        <v>345</v>
      </c>
      <c r="I147">
        <v>818</v>
      </c>
      <c r="J147">
        <v>8</v>
      </c>
      <c r="K147">
        <v>72.790000000000006</v>
      </c>
      <c r="L147">
        <v>86.99</v>
      </c>
      <c r="M147">
        <v>47.09</v>
      </c>
      <c r="N147">
        <v>206.94</v>
      </c>
      <c r="O147">
        <v>2016</v>
      </c>
      <c r="P147">
        <v>10</v>
      </c>
      <c r="Q147">
        <v>13</v>
      </c>
      <c r="R147">
        <v>20160913</v>
      </c>
      <c r="S147" s="237" t="str">
        <f t="shared" si="2"/>
        <v>Oct</v>
      </c>
    </row>
    <row r="148" spans="1:19" x14ac:dyDescent="0.25">
      <c r="A148">
        <v>3615009000</v>
      </c>
      <c r="B148" t="str">
        <f>VLOOKUP(A148,'Energy Provider Accounts'!C:D,2,FALSE)</f>
        <v>Transfer Station</v>
      </c>
      <c r="C148" t="s">
        <v>342</v>
      </c>
      <c r="D148" s="3">
        <v>42685</v>
      </c>
      <c r="E148" s="11" t="s">
        <v>379</v>
      </c>
      <c r="F148">
        <v>30</v>
      </c>
      <c r="G148" t="s">
        <v>344</v>
      </c>
      <c r="H148" t="s">
        <v>345</v>
      </c>
      <c r="I148">
        <v>1858</v>
      </c>
      <c r="J148">
        <v>11</v>
      </c>
      <c r="K148">
        <v>96.47</v>
      </c>
      <c r="L148">
        <v>211.94</v>
      </c>
      <c r="M148">
        <v>-6.35</v>
      </c>
      <c r="N148">
        <v>302.17</v>
      </c>
      <c r="O148">
        <v>2016</v>
      </c>
      <c r="P148">
        <v>11</v>
      </c>
      <c r="Q148">
        <v>11</v>
      </c>
      <c r="R148">
        <v>20161012</v>
      </c>
      <c r="S148" s="237" t="str">
        <f t="shared" si="2"/>
        <v>Nov</v>
      </c>
    </row>
    <row r="149" spans="1:19" x14ac:dyDescent="0.25">
      <c r="A149">
        <v>3615009000</v>
      </c>
      <c r="B149" t="str">
        <f>VLOOKUP(A149,'Energy Provider Accounts'!C:D,2,FALSE)</f>
        <v>Transfer Station</v>
      </c>
      <c r="C149" t="s">
        <v>342</v>
      </c>
      <c r="D149" s="3">
        <v>42717</v>
      </c>
      <c r="E149" s="11" t="s">
        <v>380</v>
      </c>
      <c r="F149">
        <v>30</v>
      </c>
      <c r="G149" t="s">
        <v>344</v>
      </c>
      <c r="H149" t="s">
        <v>345</v>
      </c>
      <c r="I149">
        <v>2551</v>
      </c>
      <c r="J149">
        <v>11</v>
      </c>
      <c r="K149">
        <v>98.22</v>
      </c>
      <c r="L149">
        <v>369.5</v>
      </c>
      <c r="M149">
        <v>-80.569999999999993</v>
      </c>
      <c r="N149">
        <v>387.28</v>
      </c>
      <c r="O149">
        <v>2016</v>
      </c>
      <c r="P149">
        <v>12</v>
      </c>
      <c r="Q149">
        <v>13</v>
      </c>
      <c r="R149">
        <v>20161113</v>
      </c>
      <c r="S149" s="237" t="str">
        <f t="shared" si="2"/>
        <v>Dec</v>
      </c>
    </row>
    <row r="150" spans="1:19" x14ac:dyDescent="0.25">
      <c r="A150">
        <v>3615009000</v>
      </c>
      <c r="B150" t="str">
        <f>VLOOKUP(A150,'Energy Provider Accounts'!C:D,2,FALSE)</f>
        <v>Transfer Station</v>
      </c>
      <c r="C150" t="s">
        <v>342</v>
      </c>
      <c r="D150" s="3">
        <v>42751</v>
      </c>
      <c r="E150" s="11" t="s">
        <v>381</v>
      </c>
      <c r="F150">
        <v>30</v>
      </c>
      <c r="G150" t="s">
        <v>344</v>
      </c>
      <c r="H150" t="s">
        <v>345</v>
      </c>
      <c r="I150">
        <v>3974</v>
      </c>
      <c r="J150">
        <v>14</v>
      </c>
      <c r="K150">
        <v>126.29</v>
      </c>
      <c r="L150">
        <v>397.08</v>
      </c>
      <c r="M150">
        <v>-86.01</v>
      </c>
      <c r="N150">
        <v>437.51</v>
      </c>
      <c r="O150">
        <v>2017</v>
      </c>
      <c r="P150">
        <v>1</v>
      </c>
      <c r="Q150">
        <v>16</v>
      </c>
      <c r="R150">
        <v>20161217</v>
      </c>
      <c r="S150" s="237" t="str">
        <f t="shared" si="2"/>
        <v>Jan</v>
      </c>
    </row>
    <row r="151" spans="1:19" x14ac:dyDescent="0.25">
      <c r="A151">
        <v>3615009000</v>
      </c>
      <c r="B151" t="str">
        <f>VLOOKUP(A151,'Energy Provider Accounts'!C:D,2,FALSE)</f>
        <v>Transfer Station</v>
      </c>
      <c r="C151" t="s">
        <v>342</v>
      </c>
      <c r="D151" s="3">
        <v>42782</v>
      </c>
      <c r="E151" s="11" t="s">
        <v>382</v>
      </c>
      <c r="F151">
        <v>30</v>
      </c>
      <c r="G151" t="s">
        <v>344</v>
      </c>
      <c r="H151" t="s">
        <v>345</v>
      </c>
      <c r="I151">
        <v>3860</v>
      </c>
      <c r="J151">
        <v>14</v>
      </c>
      <c r="K151">
        <v>125.41</v>
      </c>
      <c r="L151">
        <v>578.85</v>
      </c>
      <c r="M151">
        <v>-182.09</v>
      </c>
      <c r="N151">
        <v>522.41</v>
      </c>
      <c r="O151">
        <v>2017</v>
      </c>
      <c r="P151">
        <v>2</v>
      </c>
      <c r="Q151">
        <v>16</v>
      </c>
      <c r="R151">
        <v>20170117</v>
      </c>
      <c r="S151" s="237" t="str">
        <f t="shared" si="2"/>
        <v>Feb</v>
      </c>
    </row>
    <row r="152" spans="1:19" x14ac:dyDescent="0.25">
      <c r="A152">
        <v>3615009000</v>
      </c>
      <c r="B152" t="str">
        <f>VLOOKUP(A152,'Energy Provider Accounts'!C:D,2,FALSE)</f>
        <v>Transfer Station</v>
      </c>
      <c r="C152" t="s">
        <v>342</v>
      </c>
      <c r="D152" s="3">
        <v>42814</v>
      </c>
      <c r="E152" s="11" t="s">
        <v>383</v>
      </c>
      <c r="F152">
        <v>30</v>
      </c>
      <c r="G152" t="s">
        <v>344</v>
      </c>
      <c r="H152" t="s">
        <v>345</v>
      </c>
      <c r="I152">
        <v>3199</v>
      </c>
      <c r="J152">
        <v>13</v>
      </c>
      <c r="K152">
        <v>114.01</v>
      </c>
      <c r="L152">
        <v>413.74</v>
      </c>
      <c r="M152">
        <v>-100.36</v>
      </c>
      <c r="N152">
        <v>427.58</v>
      </c>
      <c r="O152">
        <v>2017</v>
      </c>
      <c r="P152">
        <v>3</v>
      </c>
      <c r="Q152">
        <v>20</v>
      </c>
      <c r="R152">
        <v>20170218</v>
      </c>
      <c r="S152" s="237" t="str">
        <f t="shared" si="2"/>
        <v>Mar</v>
      </c>
    </row>
    <row r="153" spans="1:19" x14ac:dyDescent="0.25">
      <c r="A153">
        <v>3615009000</v>
      </c>
      <c r="B153" t="str">
        <f>VLOOKUP(A153,'Energy Provider Accounts'!C:D,2,FALSE)</f>
        <v>Transfer Station</v>
      </c>
      <c r="C153" t="s">
        <v>342</v>
      </c>
      <c r="D153" s="3">
        <v>42842</v>
      </c>
      <c r="E153" s="11" t="s">
        <v>384</v>
      </c>
      <c r="F153">
        <v>30</v>
      </c>
      <c r="G153" t="s">
        <v>344</v>
      </c>
      <c r="H153" t="s">
        <v>345</v>
      </c>
      <c r="I153">
        <v>2223</v>
      </c>
      <c r="J153">
        <v>12</v>
      </c>
      <c r="K153">
        <v>112.26</v>
      </c>
      <c r="L153">
        <v>257.08</v>
      </c>
      <c r="M153">
        <v>-28.38</v>
      </c>
      <c r="N153">
        <v>341.1</v>
      </c>
      <c r="O153">
        <v>2017</v>
      </c>
      <c r="P153">
        <v>4</v>
      </c>
      <c r="Q153">
        <v>17</v>
      </c>
      <c r="R153">
        <v>20170318</v>
      </c>
      <c r="S153" s="237" t="str">
        <f t="shared" si="2"/>
        <v>Apr</v>
      </c>
    </row>
    <row r="154" spans="1:19" x14ac:dyDescent="0.25">
      <c r="A154">
        <v>3615009000</v>
      </c>
      <c r="B154" t="str">
        <f>VLOOKUP(A154,'Energy Provider Accounts'!C:D,2,FALSE)</f>
        <v>Transfer Station</v>
      </c>
      <c r="C154" t="s">
        <v>342</v>
      </c>
      <c r="D154" s="3">
        <v>42871</v>
      </c>
      <c r="E154" s="11" t="s">
        <v>385</v>
      </c>
      <c r="F154">
        <v>30</v>
      </c>
      <c r="G154" t="s">
        <v>344</v>
      </c>
      <c r="H154" t="s">
        <v>345</v>
      </c>
      <c r="I154">
        <v>1097</v>
      </c>
      <c r="J154">
        <v>8</v>
      </c>
      <c r="K154">
        <v>73.67</v>
      </c>
      <c r="L154">
        <v>201.07</v>
      </c>
      <c r="M154">
        <v>-9.64</v>
      </c>
      <c r="N154">
        <v>265.20999999999998</v>
      </c>
      <c r="O154">
        <v>2017</v>
      </c>
      <c r="P154">
        <v>5</v>
      </c>
      <c r="Q154">
        <v>16</v>
      </c>
      <c r="R154">
        <v>20170416</v>
      </c>
      <c r="S154" s="237" t="str">
        <f t="shared" si="2"/>
        <v>May</v>
      </c>
    </row>
    <row r="155" spans="1:19" x14ac:dyDescent="0.25">
      <c r="A155">
        <v>3615009000</v>
      </c>
      <c r="B155" t="str">
        <f>VLOOKUP(A155,'Energy Provider Accounts'!C:D,2,FALSE)</f>
        <v>Transfer Station</v>
      </c>
      <c r="C155" t="s">
        <v>342</v>
      </c>
      <c r="D155" s="3">
        <v>42899</v>
      </c>
      <c r="E155" s="11" t="s">
        <v>386</v>
      </c>
      <c r="F155">
        <v>30</v>
      </c>
      <c r="G155" t="s">
        <v>344</v>
      </c>
      <c r="H155" t="s">
        <v>345</v>
      </c>
      <c r="I155">
        <v>743</v>
      </c>
      <c r="J155">
        <v>8</v>
      </c>
      <c r="K155">
        <v>78.05</v>
      </c>
      <c r="L155">
        <v>114.49</v>
      </c>
      <c r="M155">
        <v>32.04</v>
      </c>
      <c r="N155">
        <v>224.67</v>
      </c>
      <c r="O155">
        <v>2017</v>
      </c>
      <c r="P155">
        <v>6</v>
      </c>
      <c r="Q155">
        <v>13</v>
      </c>
      <c r="R155">
        <v>20170514</v>
      </c>
      <c r="S155" s="237" t="str">
        <f t="shared" si="2"/>
        <v>Jun</v>
      </c>
    </row>
    <row r="156" spans="1:19" x14ac:dyDescent="0.25">
      <c r="A156">
        <v>3615009000</v>
      </c>
      <c r="B156" t="str">
        <f>VLOOKUP(A156,'Energy Provider Accounts'!C:D,2,FALSE)</f>
        <v>Transfer Station</v>
      </c>
      <c r="C156" t="s">
        <v>342</v>
      </c>
      <c r="D156" s="3">
        <v>42929</v>
      </c>
      <c r="E156" s="11" t="s">
        <v>387</v>
      </c>
      <c r="F156">
        <v>30</v>
      </c>
      <c r="G156" t="s">
        <v>344</v>
      </c>
      <c r="H156" t="s">
        <v>345</v>
      </c>
      <c r="I156">
        <v>825</v>
      </c>
      <c r="J156">
        <v>7</v>
      </c>
      <c r="K156">
        <v>63.09</v>
      </c>
      <c r="L156">
        <v>83.69</v>
      </c>
      <c r="M156">
        <v>47.59</v>
      </c>
      <c r="N156">
        <v>194.45</v>
      </c>
      <c r="O156">
        <v>2017</v>
      </c>
      <c r="P156">
        <v>7</v>
      </c>
      <c r="Q156">
        <v>13</v>
      </c>
      <c r="R156">
        <v>20170613</v>
      </c>
      <c r="S156" s="237" t="str">
        <f t="shared" si="2"/>
        <v>Jul</v>
      </c>
    </row>
    <row r="157" spans="1:19" x14ac:dyDescent="0.25">
      <c r="A157">
        <v>3615009000</v>
      </c>
      <c r="B157" t="str">
        <f>VLOOKUP(A157,'Energy Provider Accounts'!C:D,2,FALSE)</f>
        <v>Transfer Station</v>
      </c>
      <c r="C157" t="s">
        <v>342</v>
      </c>
      <c r="D157" s="3">
        <v>42958</v>
      </c>
      <c r="E157" s="11" t="s">
        <v>388</v>
      </c>
      <c r="F157">
        <v>30</v>
      </c>
      <c r="G157" t="s">
        <v>344</v>
      </c>
      <c r="H157" t="s">
        <v>345</v>
      </c>
      <c r="I157">
        <v>861</v>
      </c>
      <c r="J157">
        <v>8</v>
      </c>
      <c r="K157">
        <v>76.099999999999994</v>
      </c>
      <c r="L157">
        <v>136.75</v>
      </c>
      <c r="M157">
        <v>21.45</v>
      </c>
      <c r="N157">
        <v>234.4</v>
      </c>
      <c r="O157">
        <v>2017</v>
      </c>
      <c r="P157">
        <v>8</v>
      </c>
      <c r="Q157">
        <v>11</v>
      </c>
      <c r="R157">
        <v>20170712</v>
      </c>
      <c r="S157" s="237" t="str">
        <f t="shared" si="2"/>
        <v>Aug</v>
      </c>
    </row>
    <row r="158" spans="1:19" x14ac:dyDescent="0.25">
      <c r="A158">
        <v>3615009000</v>
      </c>
      <c r="B158" t="str">
        <f>VLOOKUP(A158,'Energy Provider Accounts'!C:D,2,FALSE)</f>
        <v>Transfer Station</v>
      </c>
      <c r="C158" t="s">
        <v>342</v>
      </c>
      <c r="D158" s="3">
        <v>42990</v>
      </c>
      <c r="E158" s="11" t="s">
        <v>389</v>
      </c>
      <c r="F158">
        <v>30</v>
      </c>
      <c r="G158" t="s">
        <v>344</v>
      </c>
      <c r="H158" t="s">
        <v>345</v>
      </c>
      <c r="I158">
        <v>857</v>
      </c>
      <c r="J158">
        <v>7</v>
      </c>
      <c r="K158">
        <v>71.569999999999993</v>
      </c>
      <c r="L158">
        <v>7.52</v>
      </c>
      <c r="M158">
        <v>87.08</v>
      </c>
      <c r="N158">
        <v>166.24</v>
      </c>
      <c r="O158">
        <v>2017</v>
      </c>
      <c r="P158">
        <v>9</v>
      </c>
      <c r="Q158">
        <v>12</v>
      </c>
      <c r="R158">
        <v>20170813</v>
      </c>
      <c r="S158" s="237" t="str">
        <f t="shared" si="2"/>
        <v>Sep</v>
      </c>
    </row>
    <row r="159" spans="1:19" x14ac:dyDescent="0.25">
      <c r="A159">
        <v>3615009000</v>
      </c>
      <c r="B159" t="str">
        <f>VLOOKUP(A159,'Energy Provider Accounts'!C:D,2,FALSE)</f>
        <v>Transfer Station</v>
      </c>
      <c r="C159" t="s">
        <v>342</v>
      </c>
      <c r="D159" s="3">
        <v>43019</v>
      </c>
      <c r="E159" s="11" t="s">
        <v>390</v>
      </c>
      <c r="F159">
        <v>30</v>
      </c>
      <c r="G159" t="s">
        <v>344</v>
      </c>
      <c r="H159" t="s">
        <v>345</v>
      </c>
      <c r="I159">
        <v>814</v>
      </c>
      <c r="J159">
        <v>7</v>
      </c>
      <c r="K159">
        <v>71.569999999999993</v>
      </c>
      <c r="L159">
        <v>6.89</v>
      </c>
      <c r="M159">
        <v>86.98</v>
      </c>
      <c r="N159">
        <v>165.51</v>
      </c>
      <c r="O159">
        <v>2017</v>
      </c>
      <c r="P159">
        <v>10</v>
      </c>
      <c r="Q159">
        <v>11</v>
      </c>
      <c r="R159">
        <v>20170911</v>
      </c>
      <c r="S159" s="237" t="str">
        <f t="shared" si="2"/>
        <v>Oct</v>
      </c>
    </row>
    <row r="160" spans="1:19" x14ac:dyDescent="0.25">
      <c r="A160">
        <v>3615009000</v>
      </c>
      <c r="B160" t="str">
        <f>VLOOKUP(A160,'Energy Provider Accounts'!C:D,2,FALSE)</f>
        <v>Transfer Station</v>
      </c>
      <c r="C160" t="s">
        <v>342</v>
      </c>
      <c r="D160" s="3">
        <v>43049</v>
      </c>
      <c r="E160" s="11" t="s">
        <v>391</v>
      </c>
      <c r="F160">
        <v>30</v>
      </c>
      <c r="G160" t="s">
        <v>344</v>
      </c>
      <c r="H160" t="s">
        <v>345</v>
      </c>
      <c r="I160">
        <v>1200</v>
      </c>
      <c r="J160">
        <v>9</v>
      </c>
      <c r="K160">
        <v>86.07</v>
      </c>
      <c r="L160">
        <v>9.6999999999999993</v>
      </c>
      <c r="M160">
        <v>88.17</v>
      </c>
      <c r="N160">
        <v>184.01</v>
      </c>
      <c r="O160">
        <v>2017</v>
      </c>
      <c r="P160">
        <v>11</v>
      </c>
      <c r="Q160">
        <v>10</v>
      </c>
      <c r="R160">
        <v>20171011</v>
      </c>
      <c r="S160" s="237" t="str">
        <f t="shared" si="2"/>
        <v>Nov</v>
      </c>
    </row>
    <row r="161" spans="1:19" x14ac:dyDescent="0.25">
      <c r="A161">
        <v>3615009000</v>
      </c>
      <c r="B161" t="str">
        <f>VLOOKUP(A161,'Energy Provider Accounts'!C:D,2,FALSE)</f>
        <v>Transfer Station</v>
      </c>
      <c r="C161" t="s">
        <v>342</v>
      </c>
      <c r="D161" s="3">
        <v>43080</v>
      </c>
      <c r="E161" s="11" t="s">
        <v>392</v>
      </c>
      <c r="F161">
        <v>30</v>
      </c>
      <c r="G161" t="s">
        <v>344</v>
      </c>
      <c r="H161" t="s">
        <v>345</v>
      </c>
      <c r="I161">
        <v>3493</v>
      </c>
      <c r="J161">
        <v>12</v>
      </c>
      <c r="K161">
        <v>115.06</v>
      </c>
      <c r="L161">
        <v>30.15</v>
      </c>
      <c r="M161">
        <v>94.63</v>
      </c>
      <c r="N161">
        <v>239.94</v>
      </c>
      <c r="O161">
        <v>2017</v>
      </c>
      <c r="P161">
        <v>12</v>
      </c>
      <c r="Q161">
        <v>11</v>
      </c>
      <c r="R161">
        <v>20171111</v>
      </c>
      <c r="S161" s="237" t="str">
        <f t="shared" si="2"/>
        <v>Dec</v>
      </c>
    </row>
    <row r="162" spans="1:19" x14ac:dyDescent="0.25">
      <c r="A162">
        <v>3411336000</v>
      </c>
      <c r="B162" t="str">
        <f>VLOOKUP(A162,'Energy Provider Accounts'!C:D,2,FALSE)</f>
        <v>Streetlighting</v>
      </c>
      <c r="C162" t="s">
        <v>342</v>
      </c>
      <c r="D162" s="3">
        <v>42398</v>
      </c>
      <c r="E162" s="11" t="s">
        <v>343</v>
      </c>
      <c r="F162">
        <v>30</v>
      </c>
      <c r="G162" t="s">
        <v>344</v>
      </c>
      <c r="H162" t="s">
        <v>345</v>
      </c>
      <c r="I162">
        <v>1070</v>
      </c>
      <c r="J162">
        <v>0</v>
      </c>
      <c r="K162">
        <v>0</v>
      </c>
      <c r="L162">
        <v>113.3</v>
      </c>
      <c r="M162">
        <v>167.8</v>
      </c>
      <c r="N162">
        <v>281.19</v>
      </c>
      <c r="O162">
        <v>2016</v>
      </c>
      <c r="P162">
        <v>1</v>
      </c>
      <c r="Q162">
        <v>29</v>
      </c>
      <c r="R162">
        <v>20151230</v>
      </c>
      <c r="S162" s="237" t="str">
        <f t="shared" si="2"/>
        <v>Jan</v>
      </c>
    </row>
    <row r="163" spans="1:19" x14ac:dyDescent="0.25">
      <c r="A163">
        <v>3411336000</v>
      </c>
      <c r="B163" t="str">
        <f>VLOOKUP(A163,'Energy Provider Accounts'!C:D,2,FALSE)</f>
        <v>Streetlighting</v>
      </c>
      <c r="C163" t="s">
        <v>342</v>
      </c>
      <c r="D163" s="3">
        <v>42430</v>
      </c>
      <c r="E163" s="11" t="s">
        <v>346</v>
      </c>
      <c r="F163">
        <v>30</v>
      </c>
      <c r="G163" t="s">
        <v>344</v>
      </c>
      <c r="H163" t="s">
        <v>345</v>
      </c>
      <c r="I163">
        <v>895</v>
      </c>
      <c r="J163">
        <v>0</v>
      </c>
      <c r="K163">
        <v>0</v>
      </c>
      <c r="L163">
        <v>119.79</v>
      </c>
      <c r="M163">
        <v>164.4</v>
      </c>
      <c r="N163">
        <v>284.33</v>
      </c>
      <c r="O163">
        <v>2016</v>
      </c>
      <c r="P163">
        <v>3</v>
      </c>
      <c r="Q163">
        <v>1</v>
      </c>
      <c r="R163">
        <v>20160131</v>
      </c>
      <c r="S163" s="237" t="str">
        <f t="shared" si="2"/>
        <v>Mar</v>
      </c>
    </row>
    <row r="164" spans="1:19" x14ac:dyDescent="0.25">
      <c r="A164">
        <v>3411336000</v>
      </c>
      <c r="B164" t="str">
        <f>VLOOKUP(A164,'Energy Provider Accounts'!C:D,2,FALSE)</f>
        <v>Streetlighting</v>
      </c>
      <c r="C164" t="s">
        <v>342</v>
      </c>
      <c r="D164" s="3">
        <v>42459</v>
      </c>
      <c r="E164" s="11" t="s">
        <v>347</v>
      </c>
      <c r="F164">
        <v>30</v>
      </c>
      <c r="G164" t="s">
        <v>344</v>
      </c>
      <c r="H164" t="s">
        <v>345</v>
      </c>
      <c r="I164">
        <v>868</v>
      </c>
      <c r="J164">
        <v>0</v>
      </c>
      <c r="K164">
        <v>0</v>
      </c>
      <c r="L164">
        <v>109.05</v>
      </c>
      <c r="M164">
        <v>172.75</v>
      </c>
      <c r="N164">
        <v>281.94</v>
      </c>
      <c r="O164">
        <v>2016</v>
      </c>
      <c r="P164">
        <v>3</v>
      </c>
      <c r="Q164">
        <v>30</v>
      </c>
      <c r="R164">
        <v>20160229</v>
      </c>
      <c r="S164" s="237" t="str">
        <f t="shared" si="2"/>
        <v>Mar</v>
      </c>
    </row>
    <row r="165" spans="1:19" x14ac:dyDescent="0.25">
      <c r="A165">
        <v>3411336000</v>
      </c>
      <c r="B165" t="str">
        <f>VLOOKUP(A165,'Energy Provider Accounts'!C:D,2,FALSE)</f>
        <v>Streetlighting</v>
      </c>
      <c r="C165" t="s">
        <v>342</v>
      </c>
      <c r="D165" s="3">
        <v>42488</v>
      </c>
      <c r="E165" s="11" t="s">
        <v>348</v>
      </c>
      <c r="F165">
        <v>30</v>
      </c>
      <c r="G165" t="s">
        <v>344</v>
      </c>
      <c r="H165" t="s">
        <v>345</v>
      </c>
      <c r="I165">
        <v>765</v>
      </c>
      <c r="J165">
        <v>0</v>
      </c>
      <c r="K165">
        <v>0</v>
      </c>
      <c r="L165">
        <v>87.67</v>
      </c>
      <c r="M165">
        <v>181.3</v>
      </c>
      <c r="N165">
        <v>269.06</v>
      </c>
      <c r="O165">
        <v>2016</v>
      </c>
      <c r="P165">
        <v>4</v>
      </c>
      <c r="Q165">
        <v>28</v>
      </c>
      <c r="R165">
        <v>20160329</v>
      </c>
      <c r="S165" s="237" t="str">
        <f t="shared" si="2"/>
        <v>Apr</v>
      </c>
    </row>
    <row r="166" spans="1:19" x14ac:dyDescent="0.25">
      <c r="A166">
        <v>3411336000</v>
      </c>
      <c r="B166" t="str">
        <f>VLOOKUP(A166,'Energy Provider Accounts'!C:D,2,FALSE)</f>
        <v>Streetlighting</v>
      </c>
      <c r="C166" t="s">
        <v>342</v>
      </c>
      <c r="D166" s="3">
        <v>42517</v>
      </c>
      <c r="E166" s="11" t="s">
        <v>349</v>
      </c>
      <c r="F166">
        <v>30</v>
      </c>
      <c r="G166" t="s">
        <v>344</v>
      </c>
      <c r="H166" t="s">
        <v>345</v>
      </c>
      <c r="I166">
        <v>687</v>
      </c>
      <c r="J166">
        <v>0</v>
      </c>
      <c r="K166">
        <v>0</v>
      </c>
      <c r="L166">
        <v>60.89</v>
      </c>
      <c r="M166">
        <v>194.63</v>
      </c>
      <c r="N166">
        <v>255.61</v>
      </c>
      <c r="O166">
        <v>2016</v>
      </c>
      <c r="P166">
        <v>5</v>
      </c>
      <c r="Q166">
        <v>27</v>
      </c>
      <c r="R166">
        <v>20160427</v>
      </c>
      <c r="S166" s="237" t="str">
        <f t="shared" si="2"/>
        <v>May</v>
      </c>
    </row>
    <row r="167" spans="1:19" x14ac:dyDescent="0.25">
      <c r="A167">
        <v>3411336000</v>
      </c>
      <c r="B167" t="str">
        <f>VLOOKUP(A167,'Energy Provider Accounts'!C:D,2,FALSE)</f>
        <v>Streetlighting</v>
      </c>
      <c r="C167" t="s">
        <v>342</v>
      </c>
      <c r="D167" s="3">
        <v>42549</v>
      </c>
      <c r="E167" s="11" t="s">
        <v>350</v>
      </c>
      <c r="F167">
        <v>30</v>
      </c>
      <c r="G167" t="s">
        <v>344</v>
      </c>
      <c r="H167" t="s">
        <v>345</v>
      </c>
      <c r="I167">
        <v>616</v>
      </c>
      <c r="J167">
        <v>0</v>
      </c>
      <c r="K167">
        <v>0</v>
      </c>
      <c r="L167">
        <v>61.9</v>
      </c>
      <c r="M167">
        <v>192.91</v>
      </c>
      <c r="N167">
        <v>254.9</v>
      </c>
      <c r="O167">
        <v>2016</v>
      </c>
      <c r="P167">
        <v>6</v>
      </c>
      <c r="Q167">
        <v>28</v>
      </c>
      <c r="R167">
        <v>20160529</v>
      </c>
      <c r="S167" s="237" t="str">
        <f t="shared" si="2"/>
        <v>Jun</v>
      </c>
    </row>
    <row r="168" spans="1:19" x14ac:dyDescent="0.25">
      <c r="A168">
        <v>3411336000</v>
      </c>
      <c r="B168" t="str">
        <f>VLOOKUP(A168,'Energy Provider Accounts'!C:D,2,FALSE)</f>
        <v>Streetlighting</v>
      </c>
      <c r="C168" t="s">
        <v>342</v>
      </c>
      <c r="D168" s="3">
        <v>42579</v>
      </c>
      <c r="E168" s="11" t="s">
        <v>351</v>
      </c>
      <c r="F168">
        <v>30</v>
      </c>
      <c r="G168" t="s">
        <v>344</v>
      </c>
      <c r="H168" t="s">
        <v>345</v>
      </c>
      <c r="I168">
        <v>661</v>
      </c>
      <c r="J168">
        <v>0</v>
      </c>
      <c r="K168">
        <v>0</v>
      </c>
      <c r="L168">
        <v>55.13</v>
      </c>
      <c r="M168">
        <v>208.21</v>
      </c>
      <c r="N168">
        <v>263.43</v>
      </c>
      <c r="O168">
        <v>2016</v>
      </c>
      <c r="P168">
        <v>7</v>
      </c>
      <c r="Q168">
        <v>28</v>
      </c>
      <c r="R168">
        <v>20160628</v>
      </c>
      <c r="S168" s="237" t="str">
        <f t="shared" si="2"/>
        <v>Jul</v>
      </c>
    </row>
    <row r="169" spans="1:19" x14ac:dyDescent="0.25">
      <c r="A169">
        <v>3411336000</v>
      </c>
      <c r="B169" t="str">
        <f>VLOOKUP(A169,'Energy Provider Accounts'!C:D,2,FALSE)</f>
        <v>Streetlighting</v>
      </c>
      <c r="C169" t="s">
        <v>342</v>
      </c>
      <c r="D169" s="3">
        <v>42608</v>
      </c>
      <c r="E169" s="11" t="s">
        <v>352</v>
      </c>
      <c r="F169">
        <v>30</v>
      </c>
      <c r="G169" t="s">
        <v>344</v>
      </c>
      <c r="H169" t="s">
        <v>345</v>
      </c>
      <c r="I169">
        <v>739</v>
      </c>
      <c r="J169">
        <v>0</v>
      </c>
      <c r="K169">
        <v>0</v>
      </c>
      <c r="L169">
        <v>87.01</v>
      </c>
      <c r="M169">
        <v>192.93</v>
      </c>
      <c r="N169">
        <v>280.02999999999997</v>
      </c>
      <c r="O169">
        <v>2016</v>
      </c>
      <c r="P169">
        <v>8</v>
      </c>
      <c r="Q169">
        <v>26</v>
      </c>
      <c r="R169">
        <v>20160727</v>
      </c>
      <c r="S169" s="237" t="str">
        <f t="shared" si="2"/>
        <v>Aug</v>
      </c>
    </row>
    <row r="170" spans="1:19" x14ac:dyDescent="0.25">
      <c r="A170">
        <v>3411336000</v>
      </c>
      <c r="B170" t="str">
        <f>VLOOKUP(A170,'Energy Provider Accounts'!C:D,2,FALSE)</f>
        <v>Streetlighting</v>
      </c>
      <c r="C170" t="s">
        <v>342</v>
      </c>
      <c r="D170" s="3">
        <v>42640</v>
      </c>
      <c r="E170" s="11" t="s">
        <v>353</v>
      </c>
      <c r="F170">
        <v>30</v>
      </c>
      <c r="G170" t="s">
        <v>344</v>
      </c>
      <c r="H170" t="s">
        <v>345</v>
      </c>
      <c r="I170">
        <v>824</v>
      </c>
      <c r="J170">
        <v>0</v>
      </c>
      <c r="K170">
        <v>0</v>
      </c>
      <c r="L170">
        <v>94.73</v>
      </c>
      <c r="M170">
        <v>189.31</v>
      </c>
      <c r="N170">
        <v>284.14</v>
      </c>
      <c r="O170">
        <v>2016</v>
      </c>
      <c r="P170">
        <v>9</v>
      </c>
      <c r="Q170">
        <v>27</v>
      </c>
      <c r="R170">
        <v>20160828</v>
      </c>
      <c r="S170" s="237" t="str">
        <f t="shared" si="2"/>
        <v>Sep</v>
      </c>
    </row>
    <row r="171" spans="1:19" x14ac:dyDescent="0.25">
      <c r="A171">
        <v>3411336000</v>
      </c>
      <c r="B171" t="str">
        <f>VLOOKUP(A171,'Energy Provider Accounts'!C:D,2,FALSE)</f>
        <v>Streetlighting</v>
      </c>
      <c r="C171" t="s">
        <v>342</v>
      </c>
      <c r="D171" s="3">
        <v>42669</v>
      </c>
      <c r="E171" s="11" t="s">
        <v>354</v>
      </c>
      <c r="F171">
        <v>30</v>
      </c>
      <c r="G171" t="s">
        <v>344</v>
      </c>
      <c r="H171" t="s">
        <v>345</v>
      </c>
      <c r="I171">
        <v>947</v>
      </c>
      <c r="J171">
        <v>0</v>
      </c>
      <c r="K171">
        <v>0</v>
      </c>
      <c r="L171">
        <v>97.33</v>
      </c>
      <c r="M171">
        <v>188.64</v>
      </c>
      <c r="N171">
        <v>286.07</v>
      </c>
      <c r="O171">
        <v>2016</v>
      </c>
      <c r="P171">
        <v>10</v>
      </c>
      <c r="Q171">
        <v>26</v>
      </c>
      <c r="R171">
        <v>20160926</v>
      </c>
      <c r="S171" s="237" t="str">
        <f t="shared" si="2"/>
        <v>Oct</v>
      </c>
    </row>
    <row r="172" spans="1:19" x14ac:dyDescent="0.25">
      <c r="A172">
        <v>3411336000</v>
      </c>
      <c r="B172" t="str">
        <f>VLOOKUP(A172,'Energy Provider Accounts'!C:D,2,FALSE)</f>
        <v>Streetlighting</v>
      </c>
      <c r="C172" t="s">
        <v>342</v>
      </c>
      <c r="D172" s="3">
        <v>42702</v>
      </c>
      <c r="E172" s="11" t="s">
        <v>355</v>
      </c>
      <c r="F172">
        <v>30</v>
      </c>
      <c r="G172" t="s">
        <v>344</v>
      </c>
      <c r="H172" t="s">
        <v>345</v>
      </c>
      <c r="I172">
        <v>999</v>
      </c>
      <c r="J172">
        <v>0</v>
      </c>
      <c r="K172">
        <v>0</v>
      </c>
      <c r="L172">
        <v>104.52</v>
      </c>
      <c r="M172">
        <v>183.59</v>
      </c>
      <c r="N172">
        <v>288.20999999999998</v>
      </c>
      <c r="O172">
        <v>2016</v>
      </c>
      <c r="P172">
        <v>11</v>
      </c>
      <c r="Q172">
        <v>28</v>
      </c>
      <c r="R172">
        <v>20161029</v>
      </c>
      <c r="S172" s="237" t="str">
        <f t="shared" si="2"/>
        <v>Nov</v>
      </c>
    </row>
    <row r="173" spans="1:19" x14ac:dyDescent="0.25">
      <c r="A173">
        <v>3411336000</v>
      </c>
      <c r="B173" t="str">
        <f>VLOOKUP(A173,'Energy Provider Accounts'!C:D,2,FALSE)</f>
        <v>Streetlighting</v>
      </c>
      <c r="C173" t="s">
        <v>342</v>
      </c>
      <c r="D173" s="3">
        <v>42733</v>
      </c>
      <c r="E173" s="11" t="s">
        <v>356</v>
      </c>
      <c r="F173">
        <v>30</v>
      </c>
      <c r="G173" t="s">
        <v>344</v>
      </c>
      <c r="H173" t="s">
        <v>345</v>
      </c>
      <c r="I173">
        <v>1107</v>
      </c>
      <c r="J173">
        <v>0</v>
      </c>
      <c r="K173">
        <v>0</v>
      </c>
      <c r="L173">
        <v>101.98</v>
      </c>
      <c r="M173">
        <v>184.27</v>
      </c>
      <c r="N173">
        <v>286.35000000000002</v>
      </c>
      <c r="O173">
        <v>2016</v>
      </c>
      <c r="P173">
        <v>12</v>
      </c>
      <c r="Q173">
        <v>29</v>
      </c>
      <c r="R173">
        <v>20161129</v>
      </c>
      <c r="S173" s="237" t="str">
        <f t="shared" si="2"/>
        <v>Dec</v>
      </c>
    </row>
    <row r="174" spans="1:19" x14ac:dyDescent="0.25">
      <c r="A174">
        <v>3411336000</v>
      </c>
      <c r="B174" t="str">
        <f>VLOOKUP(A174,'Energy Provider Accounts'!C:D,2,FALSE)</f>
        <v>Streetlighting</v>
      </c>
      <c r="C174" t="s">
        <v>342</v>
      </c>
      <c r="D174" s="3">
        <v>42765</v>
      </c>
      <c r="E174" s="11" t="s">
        <v>357</v>
      </c>
      <c r="F174">
        <v>30</v>
      </c>
      <c r="G174" t="s">
        <v>344</v>
      </c>
      <c r="H174" t="s">
        <v>345</v>
      </c>
      <c r="I174">
        <v>1050</v>
      </c>
      <c r="J174">
        <v>0</v>
      </c>
      <c r="K174">
        <v>0</v>
      </c>
      <c r="L174">
        <v>115.14</v>
      </c>
      <c r="M174">
        <v>176.99</v>
      </c>
      <c r="N174">
        <v>292.23</v>
      </c>
      <c r="O174">
        <v>2017</v>
      </c>
      <c r="P174">
        <v>1</v>
      </c>
      <c r="Q174">
        <v>30</v>
      </c>
      <c r="R174">
        <v>20161231</v>
      </c>
      <c r="S174" s="237" t="str">
        <f t="shared" si="2"/>
        <v>Jan</v>
      </c>
    </row>
    <row r="175" spans="1:19" x14ac:dyDescent="0.25">
      <c r="A175">
        <v>3411336000</v>
      </c>
      <c r="B175" t="str">
        <f>VLOOKUP(A175,'Energy Provider Accounts'!C:D,2,FALSE)</f>
        <v>Streetlighting</v>
      </c>
      <c r="C175" t="s">
        <v>342</v>
      </c>
      <c r="D175" s="3">
        <v>42795</v>
      </c>
      <c r="E175" s="11" t="s">
        <v>358</v>
      </c>
      <c r="F175">
        <v>30</v>
      </c>
      <c r="G175" t="s">
        <v>344</v>
      </c>
      <c r="H175" t="s">
        <v>345</v>
      </c>
      <c r="I175">
        <v>879</v>
      </c>
      <c r="J175">
        <v>0</v>
      </c>
      <c r="K175">
        <v>0</v>
      </c>
      <c r="L175">
        <v>101.43</v>
      </c>
      <c r="M175">
        <v>183.98</v>
      </c>
      <c r="N175">
        <v>285.54000000000002</v>
      </c>
      <c r="O175">
        <v>2017</v>
      </c>
      <c r="P175">
        <v>3</v>
      </c>
      <c r="Q175">
        <v>1</v>
      </c>
      <c r="R175">
        <v>20170130</v>
      </c>
      <c r="S175" s="237" t="str">
        <f t="shared" si="2"/>
        <v>Mar</v>
      </c>
    </row>
    <row r="176" spans="1:19" x14ac:dyDescent="0.25">
      <c r="A176">
        <v>3411336000</v>
      </c>
      <c r="B176" t="str">
        <f>VLOOKUP(A176,'Energy Provider Accounts'!C:D,2,FALSE)</f>
        <v>Streetlighting</v>
      </c>
      <c r="C176" t="s">
        <v>342</v>
      </c>
      <c r="D176" s="3">
        <v>42823</v>
      </c>
      <c r="E176" s="11" t="s">
        <v>359</v>
      </c>
      <c r="F176">
        <v>30</v>
      </c>
      <c r="G176" t="s">
        <v>344</v>
      </c>
      <c r="H176" t="s">
        <v>345</v>
      </c>
      <c r="I176">
        <v>852</v>
      </c>
      <c r="J176">
        <v>0</v>
      </c>
      <c r="K176">
        <v>0</v>
      </c>
      <c r="L176">
        <v>78.88</v>
      </c>
      <c r="M176">
        <v>195.85</v>
      </c>
      <c r="N176">
        <v>274.85000000000002</v>
      </c>
      <c r="O176">
        <v>2017</v>
      </c>
      <c r="P176">
        <v>3</v>
      </c>
      <c r="Q176">
        <v>29</v>
      </c>
      <c r="R176">
        <v>20170227</v>
      </c>
      <c r="S176" s="237" t="str">
        <f t="shared" si="2"/>
        <v>Mar</v>
      </c>
    </row>
    <row r="177" spans="1:19" x14ac:dyDescent="0.25">
      <c r="A177">
        <v>3411336000</v>
      </c>
      <c r="B177" t="str">
        <f>VLOOKUP(A177,'Energy Provider Accounts'!C:D,2,FALSE)</f>
        <v>Streetlighting</v>
      </c>
      <c r="C177" t="s">
        <v>342</v>
      </c>
      <c r="D177" s="3">
        <v>42853</v>
      </c>
      <c r="E177" s="11" t="s">
        <v>360</v>
      </c>
      <c r="F177">
        <v>30</v>
      </c>
      <c r="G177" t="s">
        <v>344</v>
      </c>
      <c r="H177" t="s">
        <v>345</v>
      </c>
      <c r="I177">
        <v>751</v>
      </c>
      <c r="J177">
        <v>0</v>
      </c>
      <c r="K177">
        <v>0</v>
      </c>
      <c r="L177">
        <v>90.96</v>
      </c>
      <c r="M177">
        <v>188.96</v>
      </c>
      <c r="N177">
        <v>280.02999999999997</v>
      </c>
      <c r="O177">
        <v>2017</v>
      </c>
      <c r="P177">
        <v>4</v>
      </c>
      <c r="Q177">
        <v>28</v>
      </c>
      <c r="R177">
        <v>20170329</v>
      </c>
      <c r="S177" s="237" t="str">
        <f t="shared" si="2"/>
        <v>Apr</v>
      </c>
    </row>
    <row r="178" spans="1:19" x14ac:dyDescent="0.25">
      <c r="A178">
        <v>3411336000</v>
      </c>
      <c r="B178" t="str">
        <f>VLOOKUP(A178,'Energy Provider Accounts'!C:D,2,FALSE)</f>
        <v>Streetlighting</v>
      </c>
      <c r="C178" t="s">
        <v>342</v>
      </c>
      <c r="D178" s="3">
        <v>42881</v>
      </c>
      <c r="E178" s="11" t="s">
        <v>361</v>
      </c>
      <c r="F178">
        <v>30</v>
      </c>
      <c r="G178" t="s">
        <v>344</v>
      </c>
      <c r="H178" t="s">
        <v>345</v>
      </c>
      <c r="I178">
        <v>675</v>
      </c>
      <c r="J178">
        <v>0</v>
      </c>
      <c r="K178">
        <v>0</v>
      </c>
      <c r="L178">
        <v>89.9</v>
      </c>
      <c r="M178">
        <v>189.31</v>
      </c>
      <c r="N178">
        <v>279.32</v>
      </c>
      <c r="O178">
        <v>2017</v>
      </c>
      <c r="P178">
        <v>5</v>
      </c>
      <c r="Q178">
        <v>26</v>
      </c>
      <c r="R178">
        <v>20170426</v>
      </c>
      <c r="S178" s="237" t="str">
        <f t="shared" si="2"/>
        <v>May</v>
      </c>
    </row>
    <row r="179" spans="1:19" x14ac:dyDescent="0.25">
      <c r="A179">
        <v>3411336000</v>
      </c>
      <c r="B179" t="str">
        <f>VLOOKUP(A179,'Energy Provider Accounts'!C:D,2,FALSE)</f>
        <v>Streetlighting</v>
      </c>
      <c r="C179" t="s">
        <v>342</v>
      </c>
      <c r="D179" s="3">
        <v>42913</v>
      </c>
      <c r="E179" s="11" t="s">
        <v>362</v>
      </c>
      <c r="F179">
        <v>30</v>
      </c>
      <c r="G179" t="s">
        <v>344</v>
      </c>
      <c r="H179" t="s">
        <v>345</v>
      </c>
      <c r="I179">
        <v>603</v>
      </c>
      <c r="J179">
        <v>0</v>
      </c>
      <c r="K179">
        <v>0</v>
      </c>
      <c r="L179">
        <v>58.48</v>
      </c>
      <c r="M179">
        <v>205.17</v>
      </c>
      <c r="N179">
        <v>263.76</v>
      </c>
      <c r="O179">
        <v>2017</v>
      </c>
      <c r="P179">
        <v>6</v>
      </c>
      <c r="Q179">
        <v>27</v>
      </c>
      <c r="R179">
        <v>20170528</v>
      </c>
      <c r="S179" s="237" t="str">
        <f t="shared" si="2"/>
        <v>Jun</v>
      </c>
    </row>
    <row r="180" spans="1:19" x14ac:dyDescent="0.25">
      <c r="A180">
        <v>3411336000</v>
      </c>
      <c r="B180" t="str">
        <f>VLOOKUP(A180,'Energy Provider Accounts'!C:D,2,FALSE)</f>
        <v>Streetlighting</v>
      </c>
      <c r="C180" t="s">
        <v>342</v>
      </c>
      <c r="D180" s="3">
        <v>42943</v>
      </c>
      <c r="E180" s="11" t="s">
        <v>363</v>
      </c>
      <c r="F180">
        <v>30</v>
      </c>
      <c r="G180" t="s">
        <v>344</v>
      </c>
      <c r="H180" t="s">
        <v>345</v>
      </c>
      <c r="I180">
        <v>648</v>
      </c>
      <c r="J180">
        <v>0</v>
      </c>
      <c r="K180">
        <v>0</v>
      </c>
      <c r="L180">
        <v>70.88</v>
      </c>
      <c r="M180">
        <v>209.38</v>
      </c>
      <c r="N180">
        <v>280.37</v>
      </c>
      <c r="O180">
        <v>2017</v>
      </c>
      <c r="P180">
        <v>7</v>
      </c>
      <c r="Q180">
        <v>27</v>
      </c>
      <c r="R180">
        <v>20170627</v>
      </c>
      <c r="S180" s="237" t="str">
        <f t="shared" si="2"/>
        <v>Jul</v>
      </c>
    </row>
    <row r="181" spans="1:19" x14ac:dyDescent="0.25">
      <c r="A181">
        <v>3411336000</v>
      </c>
      <c r="B181" t="str">
        <f>VLOOKUP(A181,'Energy Provider Accounts'!C:D,2,FALSE)</f>
        <v>Streetlighting</v>
      </c>
      <c r="C181" t="s">
        <v>342</v>
      </c>
      <c r="D181" s="3">
        <v>42972</v>
      </c>
      <c r="E181" s="11" t="s">
        <v>364</v>
      </c>
      <c r="F181">
        <v>30</v>
      </c>
      <c r="G181" t="s">
        <v>344</v>
      </c>
      <c r="H181" t="s">
        <v>345</v>
      </c>
      <c r="I181">
        <v>654</v>
      </c>
      <c r="J181">
        <v>0</v>
      </c>
      <c r="K181">
        <v>0</v>
      </c>
      <c r="L181">
        <v>80.260000000000005</v>
      </c>
      <c r="M181">
        <v>202.88</v>
      </c>
      <c r="N181">
        <v>283.25</v>
      </c>
      <c r="O181">
        <v>2017</v>
      </c>
      <c r="P181">
        <v>8</v>
      </c>
      <c r="Q181">
        <v>25</v>
      </c>
      <c r="R181">
        <v>20170726</v>
      </c>
      <c r="S181" s="237" t="str">
        <f t="shared" si="2"/>
        <v>Aug</v>
      </c>
    </row>
    <row r="182" spans="1:19" x14ac:dyDescent="0.25">
      <c r="A182">
        <v>3411336000</v>
      </c>
      <c r="B182" t="str">
        <f>VLOOKUP(A182,'Energy Provider Accounts'!C:D,2,FALSE)</f>
        <v>Streetlighting</v>
      </c>
      <c r="C182" t="s">
        <v>342</v>
      </c>
      <c r="D182" s="3">
        <v>43004</v>
      </c>
      <c r="E182" s="11" t="s">
        <v>365</v>
      </c>
      <c r="F182">
        <v>30</v>
      </c>
      <c r="G182" t="s">
        <v>344</v>
      </c>
      <c r="H182" t="s">
        <v>345</v>
      </c>
      <c r="I182">
        <v>728</v>
      </c>
      <c r="J182">
        <v>0</v>
      </c>
      <c r="K182">
        <v>0</v>
      </c>
      <c r="L182">
        <v>73.959999999999994</v>
      </c>
      <c r="M182">
        <v>207.31</v>
      </c>
      <c r="N182">
        <v>281.38</v>
      </c>
      <c r="O182">
        <v>2017</v>
      </c>
      <c r="P182">
        <v>9</v>
      </c>
      <c r="Q182">
        <v>26</v>
      </c>
      <c r="R182">
        <v>20170827</v>
      </c>
      <c r="S182" s="237" t="str">
        <f t="shared" si="2"/>
        <v>Sep</v>
      </c>
    </row>
    <row r="183" spans="1:19" x14ac:dyDescent="0.25">
      <c r="A183">
        <v>3411336000</v>
      </c>
      <c r="B183" t="str">
        <f>VLOOKUP(A183,'Energy Provider Accounts'!C:D,2,FALSE)</f>
        <v>Streetlighting</v>
      </c>
      <c r="C183" t="s">
        <v>342</v>
      </c>
      <c r="D183" s="3">
        <v>43033</v>
      </c>
      <c r="E183" s="11" t="s">
        <v>366</v>
      </c>
      <c r="F183">
        <v>30</v>
      </c>
      <c r="G183" t="s">
        <v>344</v>
      </c>
      <c r="H183" t="s">
        <v>345</v>
      </c>
      <c r="I183">
        <v>835</v>
      </c>
      <c r="J183">
        <v>0</v>
      </c>
      <c r="K183">
        <v>0</v>
      </c>
      <c r="L183">
        <v>85.01</v>
      </c>
      <c r="M183">
        <v>202.53</v>
      </c>
      <c r="N183">
        <v>287.64999999999998</v>
      </c>
      <c r="O183">
        <v>2017</v>
      </c>
      <c r="P183">
        <v>10</v>
      </c>
      <c r="Q183">
        <v>25</v>
      </c>
      <c r="R183">
        <v>20170925</v>
      </c>
      <c r="S183" s="237" t="str">
        <f t="shared" si="2"/>
        <v>Oct</v>
      </c>
    </row>
    <row r="184" spans="1:19" x14ac:dyDescent="0.25">
      <c r="A184">
        <v>3411336000</v>
      </c>
      <c r="B184" t="str">
        <f>VLOOKUP(A184,'Energy Provider Accounts'!C:D,2,FALSE)</f>
        <v>Streetlighting</v>
      </c>
      <c r="C184" t="s">
        <v>342</v>
      </c>
      <c r="D184" s="3">
        <v>43066</v>
      </c>
      <c r="E184" s="11" t="s">
        <v>367</v>
      </c>
      <c r="F184">
        <v>30</v>
      </c>
      <c r="G184" t="s">
        <v>344</v>
      </c>
      <c r="H184" t="s">
        <v>345</v>
      </c>
      <c r="I184">
        <v>899</v>
      </c>
      <c r="J184">
        <v>0</v>
      </c>
      <c r="K184">
        <v>0</v>
      </c>
      <c r="L184">
        <v>107.07</v>
      </c>
      <c r="M184">
        <v>192.15</v>
      </c>
      <c r="N184">
        <v>299.33999999999997</v>
      </c>
      <c r="O184">
        <v>2017</v>
      </c>
      <c r="P184">
        <v>11</v>
      </c>
      <c r="Q184">
        <v>27</v>
      </c>
      <c r="R184">
        <v>20171028</v>
      </c>
      <c r="S184" s="237" t="str">
        <f t="shared" si="2"/>
        <v>Nov</v>
      </c>
    </row>
    <row r="185" spans="1:19" x14ac:dyDescent="0.25">
      <c r="A185">
        <v>3411336000</v>
      </c>
      <c r="B185" t="str">
        <f>VLOOKUP(A185,'Energy Provider Accounts'!C:D,2,FALSE)</f>
        <v>Streetlighting</v>
      </c>
      <c r="C185" t="s">
        <v>342</v>
      </c>
      <c r="D185" s="3">
        <v>43097</v>
      </c>
      <c r="E185" s="11" t="s">
        <v>368</v>
      </c>
      <c r="F185">
        <v>30</v>
      </c>
      <c r="G185" t="s">
        <v>344</v>
      </c>
      <c r="H185" t="s">
        <v>345</v>
      </c>
      <c r="I185">
        <v>995</v>
      </c>
      <c r="J185">
        <v>0</v>
      </c>
      <c r="K185">
        <v>0</v>
      </c>
      <c r="L185">
        <v>113.1</v>
      </c>
      <c r="M185">
        <v>188.56</v>
      </c>
      <c r="N185">
        <v>301.77999999999997</v>
      </c>
      <c r="O185">
        <v>2017</v>
      </c>
      <c r="P185">
        <v>12</v>
      </c>
      <c r="Q185">
        <v>28</v>
      </c>
      <c r="R185">
        <v>20171128</v>
      </c>
      <c r="S185" s="237" t="str">
        <f t="shared" si="2"/>
        <v>Dec</v>
      </c>
    </row>
    <row r="186" spans="1:19" x14ac:dyDescent="0.25">
      <c r="A186">
        <v>3411338000</v>
      </c>
      <c r="B186" t="str">
        <f>VLOOKUP(A186,'Energy Provider Accounts'!C:D,2,FALSE)</f>
        <v>Streetlighting</v>
      </c>
      <c r="C186" t="s">
        <v>342</v>
      </c>
      <c r="D186" s="3">
        <v>42398</v>
      </c>
      <c r="E186" s="11" t="s">
        <v>343</v>
      </c>
      <c r="F186">
        <v>30</v>
      </c>
      <c r="G186" t="s">
        <v>344</v>
      </c>
      <c r="H186" t="s">
        <v>345</v>
      </c>
      <c r="I186">
        <v>7655</v>
      </c>
      <c r="J186">
        <v>0</v>
      </c>
      <c r="K186">
        <v>0</v>
      </c>
      <c r="L186">
        <v>810.52</v>
      </c>
      <c r="M186">
        <v>1074.68</v>
      </c>
      <c r="N186">
        <v>1885.78</v>
      </c>
      <c r="O186">
        <v>2016</v>
      </c>
      <c r="P186">
        <v>1</v>
      </c>
      <c r="Q186">
        <v>29</v>
      </c>
      <c r="R186">
        <v>20151230</v>
      </c>
      <c r="S186" s="237" t="str">
        <f t="shared" si="2"/>
        <v>Jan</v>
      </c>
    </row>
    <row r="187" spans="1:19" x14ac:dyDescent="0.25">
      <c r="A187">
        <v>3411338000</v>
      </c>
      <c r="B187" t="str">
        <f>VLOOKUP(A187,'Energy Provider Accounts'!C:D,2,FALSE)</f>
        <v>Streetlighting</v>
      </c>
      <c r="C187" t="s">
        <v>342</v>
      </c>
      <c r="D187" s="3">
        <v>42430</v>
      </c>
      <c r="E187" s="11" t="s">
        <v>346</v>
      </c>
      <c r="F187">
        <v>30</v>
      </c>
      <c r="G187" t="s">
        <v>344</v>
      </c>
      <c r="H187" t="s">
        <v>345</v>
      </c>
      <c r="I187">
        <v>6378</v>
      </c>
      <c r="J187">
        <v>0</v>
      </c>
      <c r="K187">
        <v>0</v>
      </c>
      <c r="L187">
        <v>853.63</v>
      </c>
      <c r="M187">
        <v>1052.05</v>
      </c>
      <c r="N187">
        <v>1906.63</v>
      </c>
      <c r="O187">
        <v>2016</v>
      </c>
      <c r="P187">
        <v>3</v>
      </c>
      <c r="Q187">
        <v>1</v>
      </c>
      <c r="R187">
        <v>20160131</v>
      </c>
      <c r="S187" s="237" t="str">
        <f t="shared" si="2"/>
        <v>Mar</v>
      </c>
    </row>
    <row r="188" spans="1:19" x14ac:dyDescent="0.25">
      <c r="A188">
        <v>3411338000</v>
      </c>
      <c r="B188" t="str">
        <f>VLOOKUP(A188,'Energy Provider Accounts'!C:D,2,FALSE)</f>
        <v>Streetlighting</v>
      </c>
      <c r="C188" t="s">
        <v>342</v>
      </c>
      <c r="D188" s="3">
        <v>42459</v>
      </c>
      <c r="E188" s="11" t="s">
        <v>347</v>
      </c>
      <c r="F188">
        <v>30</v>
      </c>
      <c r="G188" t="s">
        <v>344</v>
      </c>
      <c r="H188" t="s">
        <v>345</v>
      </c>
      <c r="I188">
        <v>6178</v>
      </c>
      <c r="J188">
        <v>0</v>
      </c>
      <c r="K188">
        <v>0</v>
      </c>
      <c r="L188">
        <v>776.15</v>
      </c>
      <c r="M188">
        <v>1111.96</v>
      </c>
      <c r="N188">
        <v>1889.05</v>
      </c>
      <c r="O188">
        <v>2016</v>
      </c>
      <c r="P188">
        <v>3</v>
      </c>
      <c r="Q188">
        <v>30</v>
      </c>
      <c r="R188">
        <v>20160229</v>
      </c>
      <c r="S188" s="237" t="str">
        <f t="shared" si="2"/>
        <v>Mar</v>
      </c>
    </row>
    <row r="189" spans="1:19" x14ac:dyDescent="0.25">
      <c r="A189">
        <v>3411338000</v>
      </c>
      <c r="B189" t="str">
        <f>VLOOKUP(A189,'Energy Provider Accounts'!C:D,2,FALSE)</f>
        <v>Streetlighting</v>
      </c>
      <c r="C189" t="s">
        <v>342</v>
      </c>
      <c r="D189" s="3">
        <v>42488</v>
      </c>
      <c r="E189" s="11" t="s">
        <v>348</v>
      </c>
      <c r="F189">
        <v>30</v>
      </c>
      <c r="G189" t="s">
        <v>344</v>
      </c>
      <c r="H189" t="s">
        <v>345</v>
      </c>
      <c r="I189">
        <v>5459</v>
      </c>
      <c r="J189">
        <v>0</v>
      </c>
      <c r="K189">
        <v>0</v>
      </c>
      <c r="L189">
        <v>625.61</v>
      </c>
      <c r="M189">
        <v>1172.02</v>
      </c>
      <c r="N189">
        <v>1798.24</v>
      </c>
      <c r="O189">
        <v>2016</v>
      </c>
      <c r="P189">
        <v>4</v>
      </c>
      <c r="Q189">
        <v>28</v>
      </c>
      <c r="R189">
        <v>20160329</v>
      </c>
      <c r="S189" s="237" t="str">
        <f t="shared" si="2"/>
        <v>Apr</v>
      </c>
    </row>
    <row r="190" spans="1:19" x14ac:dyDescent="0.25">
      <c r="A190">
        <v>3411338000</v>
      </c>
      <c r="B190" t="str">
        <f>VLOOKUP(A190,'Energy Provider Accounts'!C:D,2,FALSE)</f>
        <v>Streetlighting</v>
      </c>
      <c r="C190" t="s">
        <v>342</v>
      </c>
      <c r="D190" s="3">
        <v>42517</v>
      </c>
      <c r="E190" s="11" t="s">
        <v>349</v>
      </c>
      <c r="F190">
        <v>30</v>
      </c>
      <c r="G190" t="s">
        <v>344</v>
      </c>
      <c r="H190" t="s">
        <v>345</v>
      </c>
      <c r="I190">
        <v>4923</v>
      </c>
      <c r="J190">
        <v>0</v>
      </c>
      <c r="K190">
        <v>0</v>
      </c>
      <c r="L190">
        <v>436.33</v>
      </c>
      <c r="M190">
        <v>1266.28</v>
      </c>
      <c r="N190">
        <v>1703.19</v>
      </c>
      <c r="O190">
        <v>2016</v>
      </c>
      <c r="P190">
        <v>5</v>
      </c>
      <c r="Q190">
        <v>27</v>
      </c>
      <c r="R190">
        <v>20160427</v>
      </c>
      <c r="S190" s="237" t="str">
        <f t="shared" si="2"/>
        <v>May</v>
      </c>
    </row>
    <row r="191" spans="1:19" x14ac:dyDescent="0.25">
      <c r="A191">
        <v>3411338000</v>
      </c>
      <c r="B191" t="str">
        <f>VLOOKUP(A191,'Energy Provider Accounts'!C:D,2,FALSE)</f>
        <v>Streetlighting</v>
      </c>
      <c r="C191" t="s">
        <v>342</v>
      </c>
      <c r="D191" s="3">
        <v>42549</v>
      </c>
      <c r="E191" s="11" t="s">
        <v>350</v>
      </c>
      <c r="F191">
        <v>30</v>
      </c>
      <c r="G191" t="s">
        <v>344</v>
      </c>
      <c r="H191" t="s">
        <v>345</v>
      </c>
      <c r="I191">
        <v>4370</v>
      </c>
      <c r="J191">
        <v>0</v>
      </c>
      <c r="K191">
        <v>0</v>
      </c>
      <c r="L191">
        <v>439.13</v>
      </c>
      <c r="M191">
        <v>1256.21</v>
      </c>
      <c r="N191">
        <v>1695.92</v>
      </c>
      <c r="O191">
        <v>2016</v>
      </c>
      <c r="P191">
        <v>6</v>
      </c>
      <c r="Q191">
        <v>28</v>
      </c>
      <c r="R191">
        <v>20160529</v>
      </c>
      <c r="S191" s="237" t="str">
        <f t="shared" si="2"/>
        <v>Jun</v>
      </c>
    </row>
    <row r="192" spans="1:19" x14ac:dyDescent="0.25">
      <c r="A192">
        <v>3411338000</v>
      </c>
      <c r="B192" t="str">
        <f>VLOOKUP(A192,'Energy Provider Accounts'!C:D,2,FALSE)</f>
        <v>Streetlighting</v>
      </c>
      <c r="C192" t="s">
        <v>342</v>
      </c>
      <c r="D192" s="3">
        <v>42579</v>
      </c>
      <c r="E192" s="11" t="s">
        <v>351</v>
      </c>
      <c r="F192">
        <v>30</v>
      </c>
      <c r="G192" t="s">
        <v>344</v>
      </c>
      <c r="H192" t="s">
        <v>345</v>
      </c>
      <c r="I192">
        <v>4721</v>
      </c>
      <c r="J192">
        <v>0</v>
      </c>
      <c r="K192">
        <v>0</v>
      </c>
      <c r="L192">
        <v>393.67</v>
      </c>
      <c r="M192">
        <v>1356.97</v>
      </c>
      <c r="N192">
        <v>1751.23</v>
      </c>
      <c r="O192">
        <v>2016</v>
      </c>
      <c r="P192">
        <v>7</v>
      </c>
      <c r="Q192">
        <v>28</v>
      </c>
      <c r="R192">
        <v>20160628</v>
      </c>
      <c r="S192" s="237" t="str">
        <f t="shared" si="2"/>
        <v>Jul</v>
      </c>
    </row>
    <row r="193" spans="1:19" x14ac:dyDescent="0.25">
      <c r="A193">
        <v>3411338000</v>
      </c>
      <c r="B193" t="str">
        <f>VLOOKUP(A193,'Energy Provider Accounts'!C:D,2,FALSE)</f>
        <v>Streetlighting</v>
      </c>
      <c r="C193" t="s">
        <v>342</v>
      </c>
      <c r="D193" s="3">
        <v>42608</v>
      </c>
      <c r="E193" s="11" t="s">
        <v>352</v>
      </c>
      <c r="F193">
        <v>30</v>
      </c>
      <c r="G193" t="s">
        <v>344</v>
      </c>
      <c r="H193" t="s">
        <v>345</v>
      </c>
      <c r="I193">
        <v>5254</v>
      </c>
      <c r="J193">
        <v>0</v>
      </c>
      <c r="K193">
        <v>0</v>
      </c>
      <c r="L193">
        <v>618.54999999999995</v>
      </c>
      <c r="M193">
        <v>1249.1300000000001</v>
      </c>
      <c r="N193">
        <v>1868.31</v>
      </c>
      <c r="O193">
        <v>2016</v>
      </c>
      <c r="P193">
        <v>8</v>
      </c>
      <c r="Q193">
        <v>26</v>
      </c>
      <c r="R193">
        <v>20160727</v>
      </c>
      <c r="S193" s="237" t="str">
        <f t="shared" si="2"/>
        <v>Aug</v>
      </c>
    </row>
    <row r="194" spans="1:19" x14ac:dyDescent="0.25">
      <c r="A194">
        <v>3411338000</v>
      </c>
      <c r="B194" t="str">
        <f>VLOOKUP(A194,'Energy Provider Accounts'!C:D,2,FALSE)</f>
        <v>Streetlighting</v>
      </c>
      <c r="C194" t="s">
        <v>342</v>
      </c>
      <c r="D194" s="3">
        <v>42640</v>
      </c>
      <c r="E194" s="11" t="s">
        <v>353</v>
      </c>
      <c r="F194">
        <v>30</v>
      </c>
      <c r="G194" t="s">
        <v>344</v>
      </c>
      <c r="H194" t="s">
        <v>345</v>
      </c>
      <c r="I194">
        <v>5846</v>
      </c>
      <c r="J194">
        <v>0</v>
      </c>
      <c r="K194">
        <v>0</v>
      </c>
      <c r="L194">
        <v>672.06</v>
      </c>
      <c r="M194">
        <v>1224.08</v>
      </c>
      <c r="N194">
        <v>1896.78</v>
      </c>
      <c r="O194">
        <v>2016</v>
      </c>
      <c r="P194">
        <v>9</v>
      </c>
      <c r="Q194">
        <v>27</v>
      </c>
      <c r="R194">
        <v>20160828</v>
      </c>
      <c r="S194" s="237" t="str">
        <f t="shared" ref="S194:S257" si="3">CHOOSE(P194,"Jan","Feb","Mar","Apr","May","Jun","Jul","Aug","Sep","Oct","Nov","Dec")</f>
        <v>Sep</v>
      </c>
    </row>
    <row r="195" spans="1:19" x14ac:dyDescent="0.25">
      <c r="A195">
        <v>3411338000</v>
      </c>
      <c r="B195" t="str">
        <f>VLOOKUP(A195,'Energy Provider Accounts'!C:D,2,FALSE)</f>
        <v>Streetlighting</v>
      </c>
      <c r="C195" t="s">
        <v>342</v>
      </c>
      <c r="D195" s="3">
        <v>42669</v>
      </c>
      <c r="E195" s="11" t="s">
        <v>354</v>
      </c>
      <c r="F195">
        <v>30</v>
      </c>
      <c r="G195" t="s">
        <v>344</v>
      </c>
      <c r="H195" t="s">
        <v>345</v>
      </c>
      <c r="I195">
        <v>6742</v>
      </c>
      <c r="J195">
        <v>0</v>
      </c>
      <c r="K195">
        <v>0</v>
      </c>
      <c r="L195">
        <v>692.86</v>
      </c>
      <c r="M195">
        <v>1218.22</v>
      </c>
      <c r="N195">
        <v>1911.73</v>
      </c>
      <c r="O195">
        <v>2016</v>
      </c>
      <c r="P195">
        <v>10</v>
      </c>
      <c r="Q195">
        <v>26</v>
      </c>
      <c r="R195">
        <v>20160926</v>
      </c>
      <c r="S195" s="237" t="str">
        <f t="shared" si="3"/>
        <v>Oct</v>
      </c>
    </row>
    <row r="196" spans="1:19" x14ac:dyDescent="0.25">
      <c r="A196">
        <v>3411338000</v>
      </c>
      <c r="B196" t="str">
        <f>VLOOKUP(A196,'Energy Provider Accounts'!C:D,2,FALSE)</f>
        <v>Streetlighting</v>
      </c>
      <c r="C196" t="s">
        <v>342</v>
      </c>
      <c r="D196" s="3">
        <v>42702</v>
      </c>
      <c r="E196" s="11" t="s">
        <v>355</v>
      </c>
      <c r="F196">
        <v>30</v>
      </c>
      <c r="G196" t="s">
        <v>344</v>
      </c>
      <c r="H196" t="s">
        <v>345</v>
      </c>
      <c r="I196">
        <v>7248</v>
      </c>
      <c r="J196">
        <v>0</v>
      </c>
      <c r="K196">
        <v>0</v>
      </c>
      <c r="L196">
        <v>758.29</v>
      </c>
      <c r="M196">
        <v>1185.55</v>
      </c>
      <c r="N196">
        <v>1944.5</v>
      </c>
      <c r="O196">
        <v>2016</v>
      </c>
      <c r="P196">
        <v>11</v>
      </c>
      <c r="Q196">
        <v>28</v>
      </c>
      <c r="R196">
        <v>20161029</v>
      </c>
      <c r="S196" s="237" t="str">
        <f t="shared" si="3"/>
        <v>Nov</v>
      </c>
    </row>
    <row r="197" spans="1:19" x14ac:dyDescent="0.25">
      <c r="A197">
        <v>3411338000</v>
      </c>
      <c r="B197" t="str">
        <f>VLOOKUP(A197,'Energy Provider Accounts'!C:D,2,FALSE)</f>
        <v>Streetlighting</v>
      </c>
      <c r="C197" t="s">
        <v>342</v>
      </c>
      <c r="D197" s="3">
        <v>42733</v>
      </c>
      <c r="E197" s="11" t="s">
        <v>356</v>
      </c>
      <c r="F197">
        <v>30</v>
      </c>
      <c r="G197" t="s">
        <v>344</v>
      </c>
      <c r="H197" t="s">
        <v>345</v>
      </c>
      <c r="I197">
        <v>7991</v>
      </c>
      <c r="J197">
        <v>0</v>
      </c>
      <c r="K197">
        <v>0</v>
      </c>
      <c r="L197">
        <v>736.2</v>
      </c>
      <c r="M197">
        <v>1192.26</v>
      </c>
      <c r="N197">
        <v>1929.12</v>
      </c>
      <c r="O197">
        <v>2016</v>
      </c>
      <c r="P197">
        <v>12</v>
      </c>
      <c r="Q197">
        <v>29</v>
      </c>
      <c r="R197">
        <v>20161129</v>
      </c>
      <c r="S197" s="237" t="str">
        <f t="shared" si="3"/>
        <v>Dec</v>
      </c>
    </row>
    <row r="198" spans="1:19" x14ac:dyDescent="0.25">
      <c r="A198">
        <v>3411338000</v>
      </c>
      <c r="B198" t="str">
        <f>VLOOKUP(A198,'Energy Provider Accounts'!C:D,2,FALSE)</f>
        <v>Streetlighting</v>
      </c>
      <c r="C198" t="s">
        <v>342</v>
      </c>
      <c r="D198" s="3">
        <v>42765</v>
      </c>
      <c r="E198" s="11" t="s">
        <v>357</v>
      </c>
      <c r="F198">
        <v>30</v>
      </c>
      <c r="G198" t="s">
        <v>344</v>
      </c>
      <c r="H198" t="s">
        <v>345</v>
      </c>
      <c r="I198">
        <v>7572</v>
      </c>
      <c r="J198">
        <v>0</v>
      </c>
      <c r="K198">
        <v>0</v>
      </c>
      <c r="L198">
        <v>830.35</v>
      </c>
      <c r="M198">
        <v>1137.4100000000001</v>
      </c>
      <c r="N198">
        <v>1968.43</v>
      </c>
      <c r="O198">
        <v>2017</v>
      </c>
      <c r="P198">
        <v>1</v>
      </c>
      <c r="Q198">
        <v>30</v>
      </c>
      <c r="R198">
        <v>20161231</v>
      </c>
      <c r="S198" s="237" t="str">
        <f t="shared" si="3"/>
        <v>Jan</v>
      </c>
    </row>
    <row r="199" spans="1:19" x14ac:dyDescent="0.25">
      <c r="A199">
        <v>3411338000</v>
      </c>
      <c r="B199" t="str">
        <f>VLOOKUP(A199,'Energy Provider Accounts'!C:D,2,FALSE)</f>
        <v>Streetlighting</v>
      </c>
      <c r="C199" t="s">
        <v>342</v>
      </c>
      <c r="D199" s="3">
        <v>42795</v>
      </c>
      <c r="E199" s="11" t="s">
        <v>358</v>
      </c>
      <c r="F199">
        <v>30</v>
      </c>
      <c r="G199" t="s">
        <v>344</v>
      </c>
      <c r="H199" t="s">
        <v>345</v>
      </c>
      <c r="I199">
        <v>6277</v>
      </c>
      <c r="J199">
        <v>0</v>
      </c>
      <c r="K199">
        <v>0</v>
      </c>
      <c r="L199">
        <v>724.42</v>
      </c>
      <c r="M199">
        <v>1189.8699999999999</v>
      </c>
      <c r="N199">
        <v>1915.15</v>
      </c>
      <c r="O199">
        <v>2017</v>
      </c>
      <c r="P199">
        <v>3</v>
      </c>
      <c r="Q199">
        <v>1</v>
      </c>
      <c r="R199">
        <v>20170130</v>
      </c>
      <c r="S199" s="237" t="str">
        <f t="shared" si="3"/>
        <v>Mar</v>
      </c>
    </row>
    <row r="200" spans="1:19" x14ac:dyDescent="0.25">
      <c r="A200">
        <v>3411338000</v>
      </c>
      <c r="B200" t="str">
        <f>VLOOKUP(A200,'Energy Provider Accounts'!C:D,2,FALSE)</f>
        <v>Streetlighting</v>
      </c>
      <c r="C200" t="s">
        <v>342</v>
      </c>
      <c r="D200" s="3">
        <v>42823</v>
      </c>
      <c r="E200" s="11" t="s">
        <v>359</v>
      </c>
      <c r="F200">
        <v>30</v>
      </c>
      <c r="G200" t="s">
        <v>344</v>
      </c>
      <c r="H200" t="s">
        <v>345</v>
      </c>
      <c r="I200">
        <v>6079</v>
      </c>
      <c r="J200">
        <v>0</v>
      </c>
      <c r="K200">
        <v>0</v>
      </c>
      <c r="L200">
        <v>562.79</v>
      </c>
      <c r="M200">
        <v>1274.8900000000001</v>
      </c>
      <c r="N200">
        <v>1838.51</v>
      </c>
      <c r="O200">
        <v>2017</v>
      </c>
      <c r="P200">
        <v>3</v>
      </c>
      <c r="Q200">
        <v>29</v>
      </c>
      <c r="R200">
        <v>20170227</v>
      </c>
      <c r="S200" s="237" t="str">
        <f t="shared" si="3"/>
        <v>Mar</v>
      </c>
    </row>
    <row r="201" spans="1:19" x14ac:dyDescent="0.25">
      <c r="A201">
        <v>3411338000</v>
      </c>
      <c r="B201" t="str">
        <f>VLOOKUP(A201,'Energy Provider Accounts'!C:D,2,FALSE)</f>
        <v>Streetlighting</v>
      </c>
      <c r="C201" t="s">
        <v>342</v>
      </c>
      <c r="D201" s="3">
        <v>42853</v>
      </c>
      <c r="E201" s="11" t="s">
        <v>360</v>
      </c>
      <c r="F201">
        <v>30</v>
      </c>
      <c r="G201" t="s">
        <v>344</v>
      </c>
      <c r="H201" t="s">
        <v>345</v>
      </c>
      <c r="I201">
        <v>5372</v>
      </c>
      <c r="J201">
        <v>0</v>
      </c>
      <c r="K201">
        <v>0</v>
      </c>
      <c r="L201">
        <v>650.73</v>
      </c>
      <c r="M201">
        <v>1224.9000000000001</v>
      </c>
      <c r="N201">
        <v>1876.38</v>
      </c>
      <c r="O201">
        <v>2017</v>
      </c>
      <c r="P201">
        <v>4</v>
      </c>
      <c r="Q201">
        <v>28</v>
      </c>
      <c r="R201">
        <v>20170329</v>
      </c>
      <c r="S201" s="237" t="str">
        <f t="shared" si="3"/>
        <v>Apr</v>
      </c>
    </row>
    <row r="202" spans="1:19" x14ac:dyDescent="0.25">
      <c r="A202">
        <v>3411338000</v>
      </c>
      <c r="B202" t="str">
        <f>VLOOKUP(A202,'Energy Provider Accounts'!C:D,2,FALSE)</f>
        <v>Streetlighting</v>
      </c>
      <c r="C202" t="s">
        <v>342</v>
      </c>
      <c r="D202" s="3">
        <v>42881</v>
      </c>
      <c r="E202" s="11" t="s">
        <v>361</v>
      </c>
      <c r="F202">
        <v>30</v>
      </c>
      <c r="G202" t="s">
        <v>344</v>
      </c>
      <c r="H202" t="s">
        <v>345</v>
      </c>
      <c r="I202">
        <v>4772</v>
      </c>
      <c r="J202">
        <v>0</v>
      </c>
      <c r="K202">
        <v>0</v>
      </c>
      <c r="L202">
        <v>635.49</v>
      </c>
      <c r="M202">
        <v>1226.8499999999999</v>
      </c>
      <c r="N202">
        <v>1863.08</v>
      </c>
      <c r="O202">
        <v>2017</v>
      </c>
      <c r="P202">
        <v>5</v>
      </c>
      <c r="Q202">
        <v>26</v>
      </c>
      <c r="R202">
        <v>20170426</v>
      </c>
      <c r="S202" s="237" t="str">
        <f t="shared" si="3"/>
        <v>May</v>
      </c>
    </row>
    <row r="203" spans="1:19" x14ac:dyDescent="0.25">
      <c r="A203">
        <v>3411338000</v>
      </c>
      <c r="B203" t="str">
        <f>VLOOKUP(A203,'Energy Provider Accounts'!C:D,2,FALSE)</f>
        <v>Streetlighting</v>
      </c>
      <c r="C203" t="s">
        <v>342</v>
      </c>
      <c r="D203" s="3">
        <v>42913</v>
      </c>
      <c r="E203" s="11" t="s">
        <v>362</v>
      </c>
      <c r="F203">
        <v>30</v>
      </c>
      <c r="G203" t="s">
        <v>344</v>
      </c>
      <c r="H203" t="s">
        <v>345</v>
      </c>
      <c r="I203">
        <v>4235</v>
      </c>
      <c r="J203">
        <v>0</v>
      </c>
      <c r="K203">
        <v>0</v>
      </c>
      <c r="L203">
        <v>410.62</v>
      </c>
      <c r="M203">
        <v>1339.12</v>
      </c>
      <c r="N203">
        <v>1750.44</v>
      </c>
      <c r="O203">
        <v>2017</v>
      </c>
      <c r="P203">
        <v>6</v>
      </c>
      <c r="Q203">
        <v>27</v>
      </c>
      <c r="R203">
        <v>20170528</v>
      </c>
      <c r="S203" s="237" t="str">
        <f t="shared" si="3"/>
        <v>Jun</v>
      </c>
    </row>
    <row r="204" spans="1:19" x14ac:dyDescent="0.25">
      <c r="A204">
        <v>3411338000</v>
      </c>
      <c r="B204" t="str">
        <f>VLOOKUP(A204,'Energy Provider Accounts'!C:D,2,FALSE)</f>
        <v>Streetlighting</v>
      </c>
      <c r="C204" t="s">
        <v>342</v>
      </c>
      <c r="D204" s="3">
        <v>42943</v>
      </c>
      <c r="E204" s="11" t="s">
        <v>363</v>
      </c>
      <c r="F204">
        <v>30</v>
      </c>
      <c r="G204" t="s">
        <v>344</v>
      </c>
      <c r="H204" t="s">
        <v>345</v>
      </c>
      <c r="I204">
        <v>4586</v>
      </c>
      <c r="J204">
        <v>0</v>
      </c>
      <c r="K204">
        <v>0</v>
      </c>
      <c r="L204">
        <v>501.61</v>
      </c>
      <c r="M204">
        <v>1363.32</v>
      </c>
      <c r="N204">
        <v>1865.68</v>
      </c>
      <c r="O204">
        <v>2017</v>
      </c>
      <c r="P204">
        <v>7</v>
      </c>
      <c r="Q204">
        <v>27</v>
      </c>
      <c r="R204">
        <v>20170627</v>
      </c>
      <c r="S204" s="237" t="str">
        <f t="shared" si="3"/>
        <v>Jul</v>
      </c>
    </row>
    <row r="205" spans="1:19" x14ac:dyDescent="0.25">
      <c r="A205">
        <v>3411338000</v>
      </c>
      <c r="B205" t="str">
        <f>VLOOKUP(A205,'Energy Provider Accounts'!C:D,2,FALSE)</f>
        <v>Streetlighting</v>
      </c>
      <c r="C205" t="s">
        <v>342</v>
      </c>
      <c r="D205" s="3">
        <v>42972</v>
      </c>
      <c r="E205" s="11" t="s">
        <v>364</v>
      </c>
      <c r="F205">
        <v>30</v>
      </c>
      <c r="G205" t="s">
        <v>344</v>
      </c>
      <c r="H205" t="s">
        <v>345</v>
      </c>
      <c r="I205">
        <v>4988</v>
      </c>
      <c r="J205">
        <v>0</v>
      </c>
      <c r="K205">
        <v>0</v>
      </c>
      <c r="L205">
        <v>612.17999999999995</v>
      </c>
      <c r="M205">
        <v>1310.4100000000001</v>
      </c>
      <c r="N205">
        <v>1923.36</v>
      </c>
      <c r="O205">
        <v>2017</v>
      </c>
      <c r="P205">
        <v>8</v>
      </c>
      <c r="Q205">
        <v>25</v>
      </c>
      <c r="R205">
        <v>20170726</v>
      </c>
      <c r="S205" s="237" t="str">
        <f t="shared" si="3"/>
        <v>Aug</v>
      </c>
    </row>
    <row r="206" spans="1:19" x14ac:dyDescent="0.25">
      <c r="A206">
        <v>3411338000</v>
      </c>
      <c r="B206" t="str">
        <f>VLOOKUP(A206,'Energy Provider Accounts'!C:D,2,FALSE)</f>
        <v>Streetlighting</v>
      </c>
      <c r="C206" t="s">
        <v>342</v>
      </c>
      <c r="D206" s="3">
        <v>43004</v>
      </c>
      <c r="E206" s="11" t="s">
        <v>365</v>
      </c>
      <c r="F206">
        <v>30</v>
      </c>
      <c r="G206" t="s">
        <v>344</v>
      </c>
      <c r="H206" t="s">
        <v>345</v>
      </c>
      <c r="I206">
        <v>5545</v>
      </c>
      <c r="J206">
        <v>0</v>
      </c>
      <c r="K206">
        <v>0</v>
      </c>
      <c r="L206">
        <v>563.41</v>
      </c>
      <c r="M206">
        <v>1344.54</v>
      </c>
      <c r="N206">
        <v>1908.71</v>
      </c>
      <c r="O206">
        <v>2017</v>
      </c>
      <c r="P206">
        <v>9</v>
      </c>
      <c r="Q206">
        <v>26</v>
      </c>
      <c r="R206">
        <v>20170827</v>
      </c>
      <c r="S206" s="237" t="str">
        <f t="shared" si="3"/>
        <v>Sep</v>
      </c>
    </row>
    <row r="207" spans="1:19" x14ac:dyDescent="0.25">
      <c r="A207">
        <v>3411338000</v>
      </c>
      <c r="B207" t="str">
        <f>VLOOKUP(A207,'Energy Provider Accounts'!C:D,2,FALSE)</f>
        <v>Streetlighting</v>
      </c>
      <c r="C207" t="s">
        <v>342</v>
      </c>
      <c r="D207" s="3">
        <v>43033</v>
      </c>
      <c r="E207" s="11" t="s">
        <v>366</v>
      </c>
      <c r="F207">
        <v>30</v>
      </c>
      <c r="G207" t="s">
        <v>344</v>
      </c>
      <c r="H207" t="s">
        <v>345</v>
      </c>
      <c r="I207">
        <v>6396</v>
      </c>
      <c r="J207">
        <v>0</v>
      </c>
      <c r="K207">
        <v>0</v>
      </c>
      <c r="L207">
        <v>651.23</v>
      </c>
      <c r="M207">
        <v>1305.25</v>
      </c>
      <c r="N207">
        <v>1957.26</v>
      </c>
      <c r="O207">
        <v>2017</v>
      </c>
      <c r="P207">
        <v>10</v>
      </c>
      <c r="Q207">
        <v>25</v>
      </c>
      <c r="R207">
        <v>20170925</v>
      </c>
      <c r="S207" s="237" t="str">
        <f t="shared" si="3"/>
        <v>Oct</v>
      </c>
    </row>
    <row r="208" spans="1:19" x14ac:dyDescent="0.25">
      <c r="A208">
        <v>3411338000</v>
      </c>
      <c r="B208" t="str">
        <f>VLOOKUP(A208,'Energy Provider Accounts'!C:D,2,FALSE)</f>
        <v>Streetlighting</v>
      </c>
      <c r="C208" t="s">
        <v>342</v>
      </c>
      <c r="D208" s="3">
        <v>43066</v>
      </c>
      <c r="E208" s="11" t="s">
        <v>367</v>
      </c>
      <c r="F208">
        <v>30</v>
      </c>
      <c r="G208" t="s">
        <v>344</v>
      </c>
      <c r="H208" t="s">
        <v>345</v>
      </c>
      <c r="I208">
        <v>6884</v>
      </c>
      <c r="J208">
        <v>0</v>
      </c>
      <c r="K208">
        <v>0</v>
      </c>
      <c r="L208">
        <v>819.88</v>
      </c>
      <c r="M208">
        <v>1225.81</v>
      </c>
      <c r="N208">
        <v>2046.51</v>
      </c>
      <c r="O208">
        <v>2017</v>
      </c>
      <c r="P208">
        <v>11</v>
      </c>
      <c r="Q208">
        <v>27</v>
      </c>
      <c r="R208">
        <v>20171028</v>
      </c>
      <c r="S208" s="237" t="str">
        <f t="shared" si="3"/>
        <v>Nov</v>
      </c>
    </row>
    <row r="209" spans="1:19" x14ac:dyDescent="0.25">
      <c r="A209">
        <v>3411338000</v>
      </c>
      <c r="B209" t="str">
        <f>VLOOKUP(A209,'Energy Provider Accounts'!C:D,2,FALSE)</f>
        <v>Streetlighting</v>
      </c>
      <c r="C209" t="s">
        <v>342</v>
      </c>
      <c r="D209" s="3">
        <v>43097</v>
      </c>
      <c r="E209" s="11" t="s">
        <v>368</v>
      </c>
      <c r="F209">
        <v>30</v>
      </c>
      <c r="G209" t="s">
        <v>344</v>
      </c>
      <c r="H209" t="s">
        <v>345</v>
      </c>
      <c r="I209">
        <v>7586</v>
      </c>
      <c r="J209">
        <v>0</v>
      </c>
      <c r="K209">
        <v>0</v>
      </c>
      <c r="L209">
        <v>862.29</v>
      </c>
      <c r="M209">
        <v>1200.07</v>
      </c>
      <c r="N209">
        <v>2063.1799999999998</v>
      </c>
      <c r="O209">
        <v>2017</v>
      </c>
      <c r="P209">
        <v>12</v>
      </c>
      <c r="Q209">
        <v>28</v>
      </c>
      <c r="R209">
        <v>20171128</v>
      </c>
      <c r="S209" s="237" t="str">
        <f t="shared" si="3"/>
        <v>Dec</v>
      </c>
    </row>
    <row r="210" spans="1:19" x14ac:dyDescent="0.25">
      <c r="A210">
        <v>3411340000</v>
      </c>
      <c r="B210" t="str">
        <f>VLOOKUP(A210,'Energy Provider Accounts'!C:D,2,FALSE)</f>
        <v>Streetlighting</v>
      </c>
      <c r="C210" t="s">
        <v>342</v>
      </c>
      <c r="D210" s="3">
        <v>42398</v>
      </c>
      <c r="E210" s="11" t="s">
        <v>343</v>
      </c>
      <c r="F210">
        <v>30</v>
      </c>
      <c r="G210" t="s">
        <v>344</v>
      </c>
      <c r="H210" t="s">
        <v>345</v>
      </c>
      <c r="I210">
        <v>3736</v>
      </c>
      <c r="J210">
        <v>0</v>
      </c>
      <c r="K210">
        <v>0</v>
      </c>
      <c r="L210">
        <v>395.56</v>
      </c>
      <c r="M210">
        <v>598.92999999999995</v>
      </c>
      <c r="N210">
        <v>994.8</v>
      </c>
      <c r="O210">
        <v>2016</v>
      </c>
      <c r="P210">
        <v>1</v>
      </c>
      <c r="Q210">
        <v>29</v>
      </c>
      <c r="R210">
        <v>20151230</v>
      </c>
      <c r="S210" s="237" t="str">
        <f t="shared" si="3"/>
        <v>Jan</v>
      </c>
    </row>
    <row r="211" spans="1:19" x14ac:dyDescent="0.25">
      <c r="A211">
        <v>3411340000</v>
      </c>
      <c r="B211" t="str">
        <f>VLOOKUP(A211,'Energy Provider Accounts'!C:D,2,FALSE)</f>
        <v>Streetlighting</v>
      </c>
      <c r="C211" t="s">
        <v>342</v>
      </c>
      <c r="D211" s="3">
        <v>42430</v>
      </c>
      <c r="E211" s="11" t="s">
        <v>346</v>
      </c>
      <c r="F211">
        <v>30</v>
      </c>
      <c r="G211" t="s">
        <v>344</v>
      </c>
      <c r="H211" t="s">
        <v>345</v>
      </c>
      <c r="I211">
        <v>3122</v>
      </c>
      <c r="J211">
        <v>0</v>
      </c>
      <c r="K211">
        <v>0</v>
      </c>
      <c r="L211">
        <v>417.85</v>
      </c>
      <c r="M211">
        <v>587.27</v>
      </c>
      <c r="N211">
        <v>1005.62</v>
      </c>
      <c r="O211">
        <v>2016</v>
      </c>
      <c r="P211">
        <v>3</v>
      </c>
      <c r="Q211">
        <v>1</v>
      </c>
      <c r="R211">
        <v>20160131</v>
      </c>
      <c r="S211" s="237" t="str">
        <f t="shared" si="3"/>
        <v>Mar</v>
      </c>
    </row>
    <row r="212" spans="1:19" x14ac:dyDescent="0.25">
      <c r="A212">
        <v>3411340000</v>
      </c>
      <c r="B212" t="str">
        <f>VLOOKUP(A212,'Energy Provider Accounts'!C:D,2,FALSE)</f>
        <v>Streetlighting</v>
      </c>
      <c r="C212" t="s">
        <v>342</v>
      </c>
      <c r="D212" s="3">
        <v>42459</v>
      </c>
      <c r="E212" s="11" t="s">
        <v>347</v>
      </c>
      <c r="F212">
        <v>30</v>
      </c>
      <c r="G212" t="s">
        <v>344</v>
      </c>
      <c r="H212" t="s">
        <v>345</v>
      </c>
      <c r="I212">
        <v>3029</v>
      </c>
      <c r="J212">
        <v>0</v>
      </c>
      <c r="K212">
        <v>0</v>
      </c>
      <c r="L212">
        <v>380.53</v>
      </c>
      <c r="M212">
        <v>616.29999999999995</v>
      </c>
      <c r="N212">
        <v>997.33</v>
      </c>
      <c r="O212">
        <v>2016</v>
      </c>
      <c r="P212">
        <v>3</v>
      </c>
      <c r="Q212">
        <v>30</v>
      </c>
      <c r="R212">
        <v>20160229</v>
      </c>
      <c r="S212" s="237" t="str">
        <f t="shared" si="3"/>
        <v>Mar</v>
      </c>
    </row>
    <row r="213" spans="1:19" x14ac:dyDescent="0.25">
      <c r="A213">
        <v>3411340000</v>
      </c>
      <c r="B213" t="str">
        <f>VLOOKUP(A213,'Energy Provider Accounts'!C:D,2,FALSE)</f>
        <v>Streetlighting</v>
      </c>
      <c r="C213" t="s">
        <v>342</v>
      </c>
      <c r="D213" s="3">
        <v>42488</v>
      </c>
      <c r="E213" s="11" t="s">
        <v>348</v>
      </c>
      <c r="F213">
        <v>30</v>
      </c>
      <c r="G213" t="s">
        <v>344</v>
      </c>
      <c r="H213" t="s">
        <v>345</v>
      </c>
      <c r="I213">
        <v>2669</v>
      </c>
      <c r="J213">
        <v>0</v>
      </c>
      <c r="K213">
        <v>0</v>
      </c>
      <c r="L213">
        <v>305.86</v>
      </c>
      <c r="M213">
        <v>646.16999999999996</v>
      </c>
      <c r="N213">
        <v>952.35</v>
      </c>
      <c r="O213">
        <v>2016</v>
      </c>
      <c r="P213">
        <v>4</v>
      </c>
      <c r="Q213">
        <v>28</v>
      </c>
      <c r="R213">
        <v>20160329</v>
      </c>
      <c r="S213" s="237" t="str">
        <f t="shared" si="3"/>
        <v>Apr</v>
      </c>
    </row>
    <row r="214" spans="1:19" x14ac:dyDescent="0.25">
      <c r="A214">
        <v>3411340000</v>
      </c>
      <c r="B214" t="str">
        <f>VLOOKUP(A214,'Energy Provider Accounts'!C:D,2,FALSE)</f>
        <v>Streetlighting</v>
      </c>
      <c r="C214" t="s">
        <v>342</v>
      </c>
      <c r="D214" s="3">
        <v>42517</v>
      </c>
      <c r="E214" s="11" t="s">
        <v>349</v>
      </c>
      <c r="F214">
        <v>30</v>
      </c>
      <c r="G214" t="s">
        <v>344</v>
      </c>
      <c r="H214" t="s">
        <v>345</v>
      </c>
      <c r="I214">
        <v>2401</v>
      </c>
      <c r="J214">
        <v>0</v>
      </c>
      <c r="K214">
        <v>0</v>
      </c>
      <c r="L214">
        <v>212.79</v>
      </c>
      <c r="M214">
        <v>692.52</v>
      </c>
      <c r="N214">
        <v>905.62</v>
      </c>
      <c r="O214">
        <v>2016</v>
      </c>
      <c r="P214">
        <v>5</v>
      </c>
      <c r="Q214">
        <v>27</v>
      </c>
      <c r="R214">
        <v>20160427</v>
      </c>
      <c r="S214" s="237" t="str">
        <f t="shared" si="3"/>
        <v>May</v>
      </c>
    </row>
    <row r="215" spans="1:19" x14ac:dyDescent="0.25">
      <c r="A215">
        <v>3411340000</v>
      </c>
      <c r="B215" t="str">
        <f>VLOOKUP(A215,'Energy Provider Accounts'!C:D,2,FALSE)</f>
        <v>Streetlighting</v>
      </c>
      <c r="C215" t="s">
        <v>342</v>
      </c>
      <c r="D215" s="3">
        <v>42549</v>
      </c>
      <c r="E215" s="11" t="s">
        <v>350</v>
      </c>
      <c r="F215">
        <v>30</v>
      </c>
      <c r="G215" t="s">
        <v>344</v>
      </c>
      <c r="H215" t="s">
        <v>345</v>
      </c>
      <c r="I215">
        <v>2147</v>
      </c>
      <c r="J215">
        <v>0</v>
      </c>
      <c r="K215">
        <v>0</v>
      </c>
      <c r="L215">
        <v>215.75</v>
      </c>
      <c r="M215">
        <v>686.8</v>
      </c>
      <c r="N215">
        <v>902.86</v>
      </c>
      <c r="O215">
        <v>2016</v>
      </c>
      <c r="P215">
        <v>6</v>
      </c>
      <c r="Q215">
        <v>28</v>
      </c>
      <c r="R215">
        <v>20160529</v>
      </c>
      <c r="S215" s="237" t="str">
        <f t="shared" si="3"/>
        <v>Jun</v>
      </c>
    </row>
    <row r="216" spans="1:19" x14ac:dyDescent="0.25">
      <c r="A216">
        <v>3411340000</v>
      </c>
      <c r="B216" t="str">
        <f>VLOOKUP(A216,'Energy Provider Accounts'!C:D,2,FALSE)</f>
        <v>Streetlighting</v>
      </c>
      <c r="C216" t="s">
        <v>342</v>
      </c>
      <c r="D216" s="3">
        <v>42579</v>
      </c>
      <c r="E216" s="11" t="s">
        <v>351</v>
      </c>
      <c r="F216">
        <v>30</v>
      </c>
      <c r="G216" t="s">
        <v>344</v>
      </c>
      <c r="H216" t="s">
        <v>345</v>
      </c>
      <c r="I216">
        <v>2309</v>
      </c>
      <c r="J216">
        <v>0</v>
      </c>
      <c r="K216">
        <v>0</v>
      </c>
      <c r="L216">
        <v>192.53</v>
      </c>
      <c r="M216">
        <v>740.61</v>
      </c>
      <c r="N216">
        <v>933.46</v>
      </c>
      <c r="O216">
        <v>2016</v>
      </c>
      <c r="P216">
        <v>7</v>
      </c>
      <c r="Q216">
        <v>28</v>
      </c>
      <c r="R216">
        <v>20160628</v>
      </c>
      <c r="S216" s="237" t="str">
        <f t="shared" si="3"/>
        <v>Jul</v>
      </c>
    </row>
    <row r="217" spans="1:19" x14ac:dyDescent="0.25">
      <c r="A217">
        <v>3411340000</v>
      </c>
      <c r="B217" t="str">
        <f>VLOOKUP(A217,'Energy Provider Accounts'!C:D,2,FALSE)</f>
        <v>Streetlighting</v>
      </c>
      <c r="C217" t="s">
        <v>342</v>
      </c>
      <c r="D217" s="3">
        <v>42608</v>
      </c>
      <c r="E217" s="11" t="s">
        <v>352</v>
      </c>
      <c r="F217">
        <v>30</v>
      </c>
      <c r="G217" t="s">
        <v>344</v>
      </c>
      <c r="H217" t="s">
        <v>345</v>
      </c>
      <c r="I217">
        <v>2577</v>
      </c>
      <c r="J217">
        <v>0</v>
      </c>
      <c r="K217">
        <v>0</v>
      </c>
      <c r="L217">
        <v>303.39</v>
      </c>
      <c r="M217">
        <v>687.45</v>
      </c>
      <c r="N217">
        <v>991.18</v>
      </c>
      <c r="O217">
        <v>2016</v>
      </c>
      <c r="P217">
        <v>8</v>
      </c>
      <c r="Q217">
        <v>26</v>
      </c>
      <c r="R217">
        <v>20160727</v>
      </c>
      <c r="S217" s="237" t="str">
        <f t="shared" si="3"/>
        <v>Aug</v>
      </c>
    </row>
    <row r="218" spans="1:19" x14ac:dyDescent="0.25">
      <c r="A218">
        <v>3411340000</v>
      </c>
      <c r="B218" t="str">
        <f>VLOOKUP(A218,'Energy Provider Accounts'!C:D,2,FALSE)</f>
        <v>Streetlighting</v>
      </c>
      <c r="C218" t="s">
        <v>342</v>
      </c>
      <c r="D218" s="3">
        <v>42640</v>
      </c>
      <c r="E218" s="11" t="s">
        <v>353</v>
      </c>
      <c r="F218">
        <v>30</v>
      </c>
      <c r="G218" t="s">
        <v>344</v>
      </c>
      <c r="H218" t="s">
        <v>345</v>
      </c>
      <c r="I218">
        <v>2876</v>
      </c>
      <c r="J218">
        <v>0</v>
      </c>
      <c r="K218">
        <v>0</v>
      </c>
      <c r="L218">
        <v>330.63</v>
      </c>
      <c r="M218">
        <v>674.68</v>
      </c>
      <c r="N218">
        <v>1005.65</v>
      </c>
      <c r="O218">
        <v>2016</v>
      </c>
      <c r="P218">
        <v>9</v>
      </c>
      <c r="Q218">
        <v>27</v>
      </c>
      <c r="R218">
        <v>20160828</v>
      </c>
      <c r="S218" s="237" t="str">
        <f t="shared" si="3"/>
        <v>Sep</v>
      </c>
    </row>
    <row r="219" spans="1:19" x14ac:dyDescent="0.25">
      <c r="A219">
        <v>3411340000</v>
      </c>
      <c r="B219" t="str">
        <f>VLOOKUP(A219,'Energy Provider Accounts'!C:D,2,FALSE)</f>
        <v>Streetlighting</v>
      </c>
      <c r="C219" t="s">
        <v>342</v>
      </c>
      <c r="D219" s="3">
        <v>42669</v>
      </c>
      <c r="E219" s="11" t="s">
        <v>354</v>
      </c>
      <c r="F219">
        <v>30</v>
      </c>
      <c r="G219" t="s">
        <v>344</v>
      </c>
      <c r="H219" t="s">
        <v>345</v>
      </c>
      <c r="I219">
        <v>3306</v>
      </c>
      <c r="J219">
        <v>0</v>
      </c>
      <c r="K219">
        <v>0</v>
      </c>
      <c r="L219">
        <v>339.76</v>
      </c>
      <c r="M219">
        <v>672.33</v>
      </c>
      <c r="N219">
        <v>1012.43</v>
      </c>
      <c r="O219">
        <v>2016</v>
      </c>
      <c r="P219">
        <v>10</v>
      </c>
      <c r="Q219">
        <v>26</v>
      </c>
      <c r="R219">
        <v>20160926</v>
      </c>
      <c r="S219" s="237" t="str">
        <f t="shared" si="3"/>
        <v>Oct</v>
      </c>
    </row>
    <row r="220" spans="1:19" x14ac:dyDescent="0.25">
      <c r="A220">
        <v>3411340000</v>
      </c>
      <c r="B220" t="str">
        <f>VLOOKUP(A220,'Energy Provider Accounts'!C:D,2,FALSE)</f>
        <v>Streetlighting</v>
      </c>
      <c r="C220" t="s">
        <v>342</v>
      </c>
      <c r="D220" s="3">
        <v>42702</v>
      </c>
      <c r="E220" s="11" t="s">
        <v>355</v>
      </c>
      <c r="F220">
        <v>30</v>
      </c>
      <c r="G220" t="s">
        <v>344</v>
      </c>
      <c r="H220" t="s">
        <v>345</v>
      </c>
      <c r="I220">
        <v>3495</v>
      </c>
      <c r="J220">
        <v>0</v>
      </c>
      <c r="K220">
        <v>0</v>
      </c>
      <c r="L220">
        <v>365.64</v>
      </c>
      <c r="M220">
        <v>656.26</v>
      </c>
      <c r="N220">
        <v>1022.25</v>
      </c>
      <c r="O220">
        <v>2016</v>
      </c>
      <c r="P220">
        <v>11</v>
      </c>
      <c r="Q220">
        <v>28</v>
      </c>
      <c r="R220">
        <v>20161029</v>
      </c>
      <c r="S220" s="237" t="str">
        <f t="shared" si="3"/>
        <v>Nov</v>
      </c>
    </row>
    <row r="221" spans="1:19" x14ac:dyDescent="0.25">
      <c r="A221">
        <v>3411340000</v>
      </c>
      <c r="B221" t="str">
        <f>VLOOKUP(A221,'Energy Provider Accounts'!C:D,2,FALSE)</f>
        <v>Streetlighting</v>
      </c>
      <c r="C221" t="s">
        <v>342</v>
      </c>
      <c r="D221" s="3">
        <v>42733</v>
      </c>
      <c r="E221" s="11" t="s">
        <v>356</v>
      </c>
      <c r="F221">
        <v>30</v>
      </c>
      <c r="G221" t="s">
        <v>344</v>
      </c>
      <c r="H221" t="s">
        <v>345</v>
      </c>
      <c r="I221">
        <v>3872</v>
      </c>
      <c r="J221">
        <v>0</v>
      </c>
      <c r="K221">
        <v>0</v>
      </c>
      <c r="L221">
        <v>356.74</v>
      </c>
      <c r="M221">
        <v>658.65</v>
      </c>
      <c r="N221">
        <v>1015.74</v>
      </c>
      <c r="O221">
        <v>2016</v>
      </c>
      <c r="P221">
        <v>12</v>
      </c>
      <c r="Q221">
        <v>29</v>
      </c>
      <c r="R221">
        <v>20161129</v>
      </c>
      <c r="S221" s="237" t="str">
        <f t="shared" si="3"/>
        <v>Dec</v>
      </c>
    </row>
    <row r="222" spans="1:19" x14ac:dyDescent="0.25">
      <c r="A222">
        <v>3411340000</v>
      </c>
      <c r="B222" t="str">
        <f>VLOOKUP(A222,'Energy Provider Accounts'!C:D,2,FALSE)</f>
        <v>Streetlighting</v>
      </c>
      <c r="C222" t="s">
        <v>342</v>
      </c>
      <c r="D222" s="3">
        <v>42765</v>
      </c>
      <c r="E222" s="11" t="s">
        <v>357</v>
      </c>
      <c r="F222">
        <v>30</v>
      </c>
      <c r="G222" t="s">
        <v>344</v>
      </c>
      <c r="H222" t="s">
        <v>345</v>
      </c>
      <c r="I222">
        <v>3585</v>
      </c>
      <c r="J222">
        <v>0</v>
      </c>
      <c r="K222">
        <v>0</v>
      </c>
      <c r="L222">
        <v>393.14</v>
      </c>
      <c r="M222">
        <v>633.58000000000004</v>
      </c>
      <c r="N222">
        <v>1027.07</v>
      </c>
      <c r="O222">
        <v>2017</v>
      </c>
      <c r="P222">
        <v>1</v>
      </c>
      <c r="Q222">
        <v>30</v>
      </c>
      <c r="R222">
        <v>20161231</v>
      </c>
      <c r="S222" s="237" t="str">
        <f t="shared" si="3"/>
        <v>Jan</v>
      </c>
    </row>
    <row r="223" spans="1:19" x14ac:dyDescent="0.25">
      <c r="A223">
        <v>3411340000</v>
      </c>
      <c r="B223" t="str">
        <f>VLOOKUP(A223,'Energy Provider Accounts'!C:D,2,FALSE)</f>
        <v>Streetlighting</v>
      </c>
      <c r="C223" t="s">
        <v>342</v>
      </c>
      <c r="D223" s="3">
        <v>42795</v>
      </c>
      <c r="E223" s="11" t="s">
        <v>358</v>
      </c>
      <c r="F223">
        <v>30</v>
      </c>
      <c r="G223" t="s">
        <v>344</v>
      </c>
      <c r="H223" t="s">
        <v>345</v>
      </c>
      <c r="I223">
        <v>2998</v>
      </c>
      <c r="J223">
        <v>0</v>
      </c>
      <c r="K223">
        <v>0</v>
      </c>
      <c r="L223">
        <v>346.01</v>
      </c>
      <c r="M223">
        <v>657.6</v>
      </c>
      <c r="N223">
        <v>1004.06</v>
      </c>
      <c r="O223">
        <v>2017</v>
      </c>
      <c r="P223">
        <v>3</v>
      </c>
      <c r="Q223">
        <v>1</v>
      </c>
      <c r="R223">
        <v>20170130</v>
      </c>
      <c r="S223" s="237" t="str">
        <f t="shared" si="3"/>
        <v>Mar</v>
      </c>
    </row>
    <row r="224" spans="1:19" x14ac:dyDescent="0.25">
      <c r="A224">
        <v>3411340000</v>
      </c>
      <c r="B224" t="str">
        <f>VLOOKUP(A224,'Energy Provider Accounts'!C:D,2,FALSE)</f>
        <v>Streetlighting</v>
      </c>
      <c r="C224" t="s">
        <v>342</v>
      </c>
      <c r="D224" s="3">
        <v>42823</v>
      </c>
      <c r="E224" s="11" t="s">
        <v>359</v>
      </c>
      <c r="F224">
        <v>30</v>
      </c>
      <c r="G224" t="s">
        <v>344</v>
      </c>
      <c r="H224" t="s">
        <v>345</v>
      </c>
      <c r="I224">
        <v>2907</v>
      </c>
      <c r="J224">
        <v>0</v>
      </c>
      <c r="K224">
        <v>0</v>
      </c>
      <c r="L224">
        <v>269.12</v>
      </c>
      <c r="M224">
        <v>698.05</v>
      </c>
      <c r="N224">
        <v>967.6</v>
      </c>
      <c r="O224">
        <v>2017</v>
      </c>
      <c r="P224">
        <v>3</v>
      </c>
      <c r="Q224">
        <v>29</v>
      </c>
      <c r="R224">
        <v>20170227</v>
      </c>
      <c r="S224" s="237" t="str">
        <f t="shared" si="3"/>
        <v>Mar</v>
      </c>
    </row>
    <row r="225" spans="1:19" x14ac:dyDescent="0.25">
      <c r="A225">
        <v>3411340000</v>
      </c>
      <c r="B225" t="str">
        <f>VLOOKUP(A225,'Energy Provider Accounts'!C:D,2,FALSE)</f>
        <v>Streetlighting</v>
      </c>
      <c r="C225" t="s">
        <v>342</v>
      </c>
      <c r="D225" s="3">
        <v>42853</v>
      </c>
      <c r="E225" s="11" t="s">
        <v>360</v>
      </c>
      <c r="F225">
        <v>30</v>
      </c>
      <c r="G225" t="s">
        <v>344</v>
      </c>
      <c r="H225" t="s">
        <v>345</v>
      </c>
      <c r="I225">
        <v>2563</v>
      </c>
      <c r="J225">
        <v>0</v>
      </c>
      <c r="K225">
        <v>0</v>
      </c>
      <c r="L225">
        <v>310.45999999999998</v>
      </c>
      <c r="M225">
        <v>674.51</v>
      </c>
      <c r="N225">
        <v>985.36</v>
      </c>
      <c r="O225">
        <v>2017</v>
      </c>
      <c r="P225">
        <v>4</v>
      </c>
      <c r="Q225">
        <v>28</v>
      </c>
      <c r="R225">
        <v>20170329</v>
      </c>
      <c r="S225" s="237" t="str">
        <f t="shared" si="3"/>
        <v>Apr</v>
      </c>
    </row>
    <row r="226" spans="1:19" x14ac:dyDescent="0.25">
      <c r="A226">
        <v>3411340000</v>
      </c>
      <c r="B226" t="str">
        <f>VLOOKUP(A226,'Energy Provider Accounts'!C:D,2,FALSE)</f>
        <v>Streetlighting</v>
      </c>
      <c r="C226" t="s">
        <v>342</v>
      </c>
      <c r="D226" s="3">
        <v>42881</v>
      </c>
      <c r="E226" s="11" t="s">
        <v>361</v>
      </c>
      <c r="F226">
        <v>30</v>
      </c>
      <c r="G226" t="s">
        <v>344</v>
      </c>
      <c r="H226" t="s">
        <v>345</v>
      </c>
      <c r="I226">
        <v>2306</v>
      </c>
      <c r="J226">
        <v>0</v>
      </c>
      <c r="K226">
        <v>0</v>
      </c>
      <c r="L226">
        <v>307.08999999999997</v>
      </c>
      <c r="M226">
        <v>675.56</v>
      </c>
      <c r="N226">
        <v>983.04</v>
      </c>
      <c r="O226">
        <v>2017</v>
      </c>
      <c r="P226">
        <v>5</v>
      </c>
      <c r="Q226">
        <v>26</v>
      </c>
      <c r="R226">
        <v>20170426</v>
      </c>
      <c r="S226" s="237" t="str">
        <f t="shared" si="3"/>
        <v>May</v>
      </c>
    </row>
    <row r="227" spans="1:19" x14ac:dyDescent="0.25">
      <c r="A227">
        <v>3411340000</v>
      </c>
      <c r="B227" t="str">
        <f>VLOOKUP(A227,'Energy Provider Accounts'!C:D,2,FALSE)</f>
        <v>Streetlighting</v>
      </c>
      <c r="C227" t="s">
        <v>342</v>
      </c>
      <c r="D227" s="3">
        <v>42913</v>
      </c>
      <c r="E227" s="11" t="s">
        <v>362</v>
      </c>
      <c r="F227">
        <v>30</v>
      </c>
      <c r="G227" t="s">
        <v>344</v>
      </c>
      <c r="H227" t="s">
        <v>345</v>
      </c>
      <c r="I227">
        <v>2047</v>
      </c>
      <c r="J227">
        <v>0</v>
      </c>
      <c r="K227">
        <v>0</v>
      </c>
      <c r="L227">
        <v>198.47</v>
      </c>
      <c r="M227">
        <v>728.57</v>
      </c>
      <c r="N227">
        <v>927.41</v>
      </c>
      <c r="O227">
        <v>2017</v>
      </c>
      <c r="P227">
        <v>6</v>
      </c>
      <c r="Q227">
        <v>27</v>
      </c>
      <c r="R227">
        <v>20170528</v>
      </c>
      <c r="S227" s="237" t="str">
        <f t="shared" si="3"/>
        <v>Jun</v>
      </c>
    </row>
    <row r="228" spans="1:19" x14ac:dyDescent="0.25">
      <c r="A228">
        <v>3411340000</v>
      </c>
      <c r="B228" t="str">
        <f>VLOOKUP(A228,'Energy Provider Accounts'!C:D,2,FALSE)</f>
        <v>Streetlighting</v>
      </c>
      <c r="C228" t="s">
        <v>342</v>
      </c>
      <c r="D228" s="3">
        <v>42943</v>
      </c>
      <c r="E228" s="11" t="s">
        <v>363</v>
      </c>
      <c r="F228">
        <v>30</v>
      </c>
      <c r="G228" t="s">
        <v>344</v>
      </c>
      <c r="H228" t="s">
        <v>345</v>
      </c>
      <c r="I228">
        <v>2203</v>
      </c>
      <c r="J228">
        <v>0</v>
      </c>
      <c r="K228">
        <v>0</v>
      </c>
      <c r="L228">
        <v>240.96</v>
      </c>
      <c r="M228">
        <v>743.93</v>
      </c>
      <c r="N228">
        <v>985.28</v>
      </c>
      <c r="O228">
        <v>2017</v>
      </c>
      <c r="P228">
        <v>7</v>
      </c>
      <c r="Q228">
        <v>27</v>
      </c>
      <c r="R228">
        <v>20170627</v>
      </c>
      <c r="S228" s="237" t="str">
        <f t="shared" si="3"/>
        <v>Jul</v>
      </c>
    </row>
    <row r="229" spans="1:19" x14ac:dyDescent="0.25">
      <c r="A229">
        <v>3411340000</v>
      </c>
      <c r="B229" t="str">
        <f>VLOOKUP(A229,'Energy Provider Accounts'!C:D,2,FALSE)</f>
        <v>Streetlighting</v>
      </c>
      <c r="C229" t="s">
        <v>342</v>
      </c>
      <c r="D229" s="3">
        <v>42972</v>
      </c>
      <c r="E229" s="11" t="s">
        <v>364</v>
      </c>
      <c r="F229">
        <v>30</v>
      </c>
      <c r="G229" t="s">
        <v>344</v>
      </c>
      <c r="H229" t="s">
        <v>345</v>
      </c>
      <c r="I229">
        <v>2458</v>
      </c>
      <c r="J229">
        <v>0</v>
      </c>
      <c r="K229">
        <v>0</v>
      </c>
      <c r="L229">
        <v>301.67</v>
      </c>
      <c r="M229">
        <v>719.6</v>
      </c>
      <c r="N229">
        <v>1021.68</v>
      </c>
      <c r="O229">
        <v>2017</v>
      </c>
      <c r="P229">
        <v>8</v>
      </c>
      <c r="Q229">
        <v>25</v>
      </c>
      <c r="R229">
        <v>20170726</v>
      </c>
      <c r="S229" s="237" t="str">
        <f t="shared" si="3"/>
        <v>Aug</v>
      </c>
    </row>
    <row r="230" spans="1:19" x14ac:dyDescent="0.25">
      <c r="A230">
        <v>3411340000</v>
      </c>
      <c r="B230" t="str">
        <f>VLOOKUP(A230,'Energy Provider Accounts'!C:D,2,FALSE)</f>
        <v>Streetlighting</v>
      </c>
      <c r="C230" t="s">
        <v>342</v>
      </c>
      <c r="D230" s="3">
        <v>43004</v>
      </c>
      <c r="E230" s="11" t="s">
        <v>365</v>
      </c>
      <c r="F230">
        <v>30</v>
      </c>
      <c r="G230" t="s">
        <v>344</v>
      </c>
      <c r="H230" t="s">
        <v>345</v>
      </c>
      <c r="I230">
        <v>2741</v>
      </c>
      <c r="J230">
        <v>0</v>
      </c>
      <c r="K230">
        <v>0</v>
      </c>
      <c r="L230">
        <v>278.52</v>
      </c>
      <c r="M230">
        <v>736.04</v>
      </c>
      <c r="N230">
        <v>1014.97</v>
      </c>
      <c r="O230">
        <v>2017</v>
      </c>
      <c r="P230">
        <v>9</v>
      </c>
      <c r="Q230">
        <v>26</v>
      </c>
      <c r="R230">
        <v>20170827</v>
      </c>
      <c r="S230" s="237" t="str">
        <f t="shared" si="3"/>
        <v>Sep</v>
      </c>
    </row>
    <row r="231" spans="1:19" x14ac:dyDescent="0.25">
      <c r="A231">
        <v>3411340000</v>
      </c>
      <c r="B231" t="str">
        <f>VLOOKUP(A231,'Energy Provider Accounts'!C:D,2,FALSE)</f>
        <v>Streetlighting</v>
      </c>
      <c r="C231" t="s">
        <v>342</v>
      </c>
      <c r="D231" s="3">
        <v>43033</v>
      </c>
      <c r="E231" s="11" t="s">
        <v>366</v>
      </c>
      <c r="F231">
        <v>30</v>
      </c>
      <c r="G231" t="s">
        <v>344</v>
      </c>
      <c r="H231" t="s">
        <v>345</v>
      </c>
      <c r="I231">
        <v>3152</v>
      </c>
      <c r="J231">
        <v>0</v>
      </c>
      <c r="K231">
        <v>0</v>
      </c>
      <c r="L231">
        <v>320.93</v>
      </c>
      <c r="M231">
        <v>717.06</v>
      </c>
      <c r="N231">
        <v>1038.4000000000001</v>
      </c>
      <c r="O231">
        <v>2017</v>
      </c>
      <c r="P231">
        <v>10</v>
      </c>
      <c r="Q231">
        <v>25</v>
      </c>
      <c r="R231">
        <v>20170925</v>
      </c>
      <c r="S231" s="237" t="str">
        <f t="shared" si="3"/>
        <v>Oct</v>
      </c>
    </row>
    <row r="232" spans="1:19" x14ac:dyDescent="0.25">
      <c r="A232">
        <v>3411340000</v>
      </c>
      <c r="B232" t="str">
        <f>VLOOKUP(A232,'Energy Provider Accounts'!C:D,2,FALSE)</f>
        <v>Streetlighting</v>
      </c>
      <c r="C232" t="s">
        <v>342</v>
      </c>
      <c r="D232" s="3">
        <v>43066</v>
      </c>
      <c r="E232" s="11" t="s">
        <v>367</v>
      </c>
      <c r="F232">
        <v>30</v>
      </c>
      <c r="G232" t="s">
        <v>344</v>
      </c>
      <c r="H232" t="s">
        <v>345</v>
      </c>
      <c r="I232">
        <v>3391</v>
      </c>
      <c r="J232">
        <v>0</v>
      </c>
      <c r="K232">
        <v>0</v>
      </c>
      <c r="L232">
        <v>403.87</v>
      </c>
      <c r="M232">
        <v>677.97</v>
      </c>
      <c r="N232">
        <v>1082.27</v>
      </c>
      <c r="O232">
        <v>2017</v>
      </c>
      <c r="P232">
        <v>11</v>
      </c>
      <c r="Q232">
        <v>27</v>
      </c>
      <c r="R232">
        <v>20171028</v>
      </c>
      <c r="S232" s="237" t="str">
        <f t="shared" si="3"/>
        <v>Nov</v>
      </c>
    </row>
    <row r="233" spans="1:19" x14ac:dyDescent="0.25">
      <c r="A233">
        <v>3411340000</v>
      </c>
      <c r="B233" t="str">
        <f>VLOOKUP(A233,'Energy Provider Accounts'!C:D,2,FALSE)</f>
        <v>Streetlighting</v>
      </c>
      <c r="C233" t="s">
        <v>342</v>
      </c>
      <c r="D233" s="3">
        <v>43097</v>
      </c>
      <c r="E233" s="11" t="s">
        <v>368</v>
      </c>
      <c r="F233">
        <v>30</v>
      </c>
      <c r="G233" t="s">
        <v>344</v>
      </c>
      <c r="H233" t="s">
        <v>345</v>
      </c>
      <c r="I233">
        <v>3753</v>
      </c>
      <c r="J233">
        <v>0</v>
      </c>
      <c r="K233">
        <v>0</v>
      </c>
      <c r="L233">
        <v>426.61</v>
      </c>
      <c r="M233">
        <v>664.48</v>
      </c>
      <c r="N233">
        <v>1091.53</v>
      </c>
      <c r="O233">
        <v>2017</v>
      </c>
      <c r="P233">
        <v>12</v>
      </c>
      <c r="Q233">
        <v>28</v>
      </c>
      <c r="R233">
        <v>20171128</v>
      </c>
      <c r="S233" s="237" t="str">
        <f t="shared" si="3"/>
        <v>Dec</v>
      </c>
    </row>
    <row r="234" spans="1:19" x14ac:dyDescent="0.25">
      <c r="A234">
        <v>3411342000</v>
      </c>
      <c r="B234" t="str">
        <f>VLOOKUP(A234,'Energy Provider Accounts'!C:D,2,FALSE)</f>
        <v>Streetlighting</v>
      </c>
      <c r="C234" t="s">
        <v>342</v>
      </c>
      <c r="D234" s="3">
        <v>42398</v>
      </c>
      <c r="E234" s="11" t="s">
        <v>343</v>
      </c>
      <c r="F234">
        <v>30</v>
      </c>
      <c r="G234" t="s">
        <v>344</v>
      </c>
      <c r="H234" t="s">
        <v>345</v>
      </c>
      <c r="I234">
        <v>2697</v>
      </c>
      <c r="J234">
        <v>0</v>
      </c>
      <c r="K234">
        <v>0</v>
      </c>
      <c r="L234">
        <v>285.55</v>
      </c>
      <c r="M234">
        <v>382.89</v>
      </c>
      <c r="N234">
        <v>668.65</v>
      </c>
      <c r="O234">
        <v>2016</v>
      </c>
      <c r="P234">
        <v>1</v>
      </c>
      <c r="Q234">
        <v>29</v>
      </c>
      <c r="R234">
        <v>20151230</v>
      </c>
      <c r="S234" s="237" t="str">
        <f t="shared" si="3"/>
        <v>Jan</v>
      </c>
    </row>
    <row r="235" spans="1:19" x14ac:dyDescent="0.25">
      <c r="A235">
        <v>3411342000</v>
      </c>
      <c r="B235" t="str">
        <f>VLOOKUP(A235,'Energy Provider Accounts'!C:D,2,FALSE)</f>
        <v>Streetlighting</v>
      </c>
      <c r="C235" t="s">
        <v>342</v>
      </c>
      <c r="D235" s="3">
        <v>42430</v>
      </c>
      <c r="E235" s="11" t="s">
        <v>346</v>
      </c>
      <c r="F235">
        <v>30</v>
      </c>
      <c r="G235" t="s">
        <v>344</v>
      </c>
      <c r="H235" t="s">
        <v>345</v>
      </c>
      <c r="I235">
        <v>2259</v>
      </c>
      <c r="J235">
        <v>0</v>
      </c>
      <c r="K235">
        <v>0</v>
      </c>
      <c r="L235">
        <v>302.36</v>
      </c>
      <c r="M235">
        <v>374.12</v>
      </c>
      <c r="N235">
        <v>676.82</v>
      </c>
      <c r="O235">
        <v>2016</v>
      </c>
      <c r="P235">
        <v>3</v>
      </c>
      <c r="Q235">
        <v>1</v>
      </c>
      <c r="R235">
        <v>20160131</v>
      </c>
      <c r="S235" s="237" t="str">
        <f t="shared" si="3"/>
        <v>Mar</v>
      </c>
    </row>
    <row r="236" spans="1:19" x14ac:dyDescent="0.25">
      <c r="A236">
        <v>3411342000</v>
      </c>
      <c r="B236" t="str">
        <f>VLOOKUP(A236,'Energy Provider Accounts'!C:D,2,FALSE)</f>
        <v>Streetlighting</v>
      </c>
      <c r="C236" t="s">
        <v>342</v>
      </c>
      <c r="D236" s="3">
        <v>42459</v>
      </c>
      <c r="E236" s="11" t="s">
        <v>347</v>
      </c>
      <c r="F236">
        <v>30</v>
      </c>
      <c r="G236" t="s">
        <v>344</v>
      </c>
      <c r="H236" t="s">
        <v>345</v>
      </c>
      <c r="I236">
        <v>2194</v>
      </c>
      <c r="J236">
        <v>0</v>
      </c>
      <c r="K236">
        <v>0</v>
      </c>
      <c r="L236">
        <v>275.63</v>
      </c>
      <c r="M236">
        <v>395</v>
      </c>
      <c r="N236">
        <v>670.96</v>
      </c>
      <c r="O236">
        <v>2016</v>
      </c>
      <c r="P236">
        <v>3</v>
      </c>
      <c r="Q236">
        <v>30</v>
      </c>
      <c r="R236">
        <v>20160229</v>
      </c>
      <c r="S236" s="237" t="str">
        <f t="shared" si="3"/>
        <v>Mar</v>
      </c>
    </row>
    <row r="237" spans="1:19" x14ac:dyDescent="0.25">
      <c r="A237">
        <v>3411342000</v>
      </c>
      <c r="B237" t="str">
        <f>VLOOKUP(A237,'Energy Provider Accounts'!C:D,2,FALSE)</f>
        <v>Streetlighting</v>
      </c>
      <c r="C237" t="s">
        <v>342</v>
      </c>
      <c r="D237" s="3">
        <v>42488</v>
      </c>
      <c r="E237" s="11" t="s">
        <v>348</v>
      </c>
      <c r="F237">
        <v>30</v>
      </c>
      <c r="G237" t="s">
        <v>344</v>
      </c>
      <c r="H237" t="s">
        <v>345</v>
      </c>
      <c r="I237">
        <v>1888</v>
      </c>
      <c r="J237">
        <v>0</v>
      </c>
      <c r="K237">
        <v>0</v>
      </c>
      <c r="L237">
        <v>216.37</v>
      </c>
      <c r="M237">
        <v>417.86</v>
      </c>
      <c r="N237">
        <v>634.45000000000005</v>
      </c>
      <c r="O237">
        <v>2016</v>
      </c>
      <c r="P237">
        <v>4</v>
      </c>
      <c r="Q237">
        <v>28</v>
      </c>
      <c r="R237">
        <v>20160329</v>
      </c>
      <c r="S237" s="237" t="str">
        <f t="shared" si="3"/>
        <v>Apr</v>
      </c>
    </row>
    <row r="238" spans="1:19" x14ac:dyDescent="0.25">
      <c r="A238">
        <v>3411342000</v>
      </c>
      <c r="B238" t="str">
        <f>VLOOKUP(A238,'Energy Provider Accounts'!C:D,2,FALSE)</f>
        <v>Streetlighting</v>
      </c>
      <c r="C238" t="s">
        <v>342</v>
      </c>
      <c r="D238" s="3">
        <v>42517</v>
      </c>
      <c r="E238" s="11" t="s">
        <v>349</v>
      </c>
      <c r="F238">
        <v>30</v>
      </c>
      <c r="G238" t="s">
        <v>344</v>
      </c>
      <c r="H238" t="s">
        <v>345</v>
      </c>
      <c r="I238">
        <v>1700</v>
      </c>
      <c r="J238">
        <v>0</v>
      </c>
      <c r="K238">
        <v>0</v>
      </c>
      <c r="L238">
        <v>150.66999999999999</v>
      </c>
      <c r="M238">
        <v>450.58</v>
      </c>
      <c r="N238">
        <v>601.45000000000005</v>
      </c>
      <c r="O238">
        <v>2016</v>
      </c>
      <c r="P238">
        <v>5</v>
      </c>
      <c r="Q238">
        <v>27</v>
      </c>
      <c r="R238">
        <v>20160427</v>
      </c>
      <c r="S238" s="237" t="str">
        <f t="shared" si="3"/>
        <v>May</v>
      </c>
    </row>
    <row r="239" spans="1:19" x14ac:dyDescent="0.25">
      <c r="A239">
        <v>3411342000</v>
      </c>
      <c r="B239" t="str">
        <f>VLOOKUP(A239,'Energy Provider Accounts'!C:D,2,FALSE)</f>
        <v>Streetlighting</v>
      </c>
      <c r="C239" t="s">
        <v>342</v>
      </c>
      <c r="D239" s="3">
        <v>42549</v>
      </c>
      <c r="E239" s="11" t="s">
        <v>350</v>
      </c>
      <c r="F239">
        <v>30</v>
      </c>
      <c r="G239" t="s">
        <v>344</v>
      </c>
      <c r="H239" t="s">
        <v>345</v>
      </c>
      <c r="I239">
        <v>1521</v>
      </c>
      <c r="J239">
        <v>0</v>
      </c>
      <c r="K239">
        <v>0</v>
      </c>
      <c r="L239">
        <v>152.84</v>
      </c>
      <c r="M239">
        <v>446.49</v>
      </c>
      <c r="N239">
        <v>599.53</v>
      </c>
      <c r="O239">
        <v>2016</v>
      </c>
      <c r="P239">
        <v>6</v>
      </c>
      <c r="Q239">
        <v>28</v>
      </c>
      <c r="R239">
        <v>20160529</v>
      </c>
      <c r="S239" s="237" t="str">
        <f t="shared" si="3"/>
        <v>Jun</v>
      </c>
    </row>
    <row r="240" spans="1:19" x14ac:dyDescent="0.25">
      <c r="A240">
        <v>3411342000</v>
      </c>
      <c r="B240" t="str">
        <f>VLOOKUP(A240,'Energy Provider Accounts'!C:D,2,FALSE)</f>
        <v>Streetlighting</v>
      </c>
      <c r="C240" t="s">
        <v>342</v>
      </c>
      <c r="D240" s="3">
        <v>42579</v>
      </c>
      <c r="E240" s="11" t="s">
        <v>351</v>
      </c>
      <c r="F240">
        <v>30</v>
      </c>
      <c r="G240" t="s">
        <v>344</v>
      </c>
      <c r="H240" t="s">
        <v>345</v>
      </c>
      <c r="I240">
        <v>1637</v>
      </c>
      <c r="J240">
        <v>0</v>
      </c>
      <c r="K240">
        <v>0</v>
      </c>
      <c r="L240">
        <v>136.52000000000001</v>
      </c>
      <c r="M240">
        <v>482.81</v>
      </c>
      <c r="N240">
        <v>619.54</v>
      </c>
      <c r="O240">
        <v>2016</v>
      </c>
      <c r="P240">
        <v>7</v>
      </c>
      <c r="Q240">
        <v>28</v>
      </c>
      <c r="R240">
        <v>20160628</v>
      </c>
      <c r="S240" s="237" t="str">
        <f t="shared" si="3"/>
        <v>Jul</v>
      </c>
    </row>
    <row r="241" spans="1:19" x14ac:dyDescent="0.25">
      <c r="A241">
        <v>3411342000</v>
      </c>
      <c r="B241" t="str">
        <f>VLOOKUP(A241,'Energy Provider Accounts'!C:D,2,FALSE)</f>
        <v>Streetlighting</v>
      </c>
      <c r="C241" t="s">
        <v>342</v>
      </c>
      <c r="D241" s="3">
        <v>42608</v>
      </c>
      <c r="E241" s="11" t="s">
        <v>352</v>
      </c>
      <c r="F241">
        <v>30</v>
      </c>
      <c r="G241" t="s">
        <v>344</v>
      </c>
      <c r="H241" t="s">
        <v>345</v>
      </c>
      <c r="I241">
        <v>1825</v>
      </c>
      <c r="J241">
        <v>0</v>
      </c>
      <c r="K241">
        <v>0</v>
      </c>
      <c r="L241">
        <v>214.87</v>
      </c>
      <c r="M241">
        <v>445.24</v>
      </c>
      <c r="N241">
        <v>660.33</v>
      </c>
      <c r="O241">
        <v>2016</v>
      </c>
      <c r="P241">
        <v>8</v>
      </c>
      <c r="Q241">
        <v>26</v>
      </c>
      <c r="R241">
        <v>20160727</v>
      </c>
      <c r="S241" s="237" t="str">
        <f t="shared" si="3"/>
        <v>Aug</v>
      </c>
    </row>
    <row r="242" spans="1:19" x14ac:dyDescent="0.25">
      <c r="A242">
        <v>3411342000</v>
      </c>
      <c r="B242" t="str">
        <f>VLOOKUP(A242,'Energy Provider Accounts'!C:D,2,FALSE)</f>
        <v>Streetlighting</v>
      </c>
      <c r="C242" t="s">
        <v>342</v>
      </c>
      <c r="D242" s="3">
        <v>42640</v>
      </c>
      <c r="E242" s="11" t="s">
        <v>353</v>
      </c>
      <c r="F242">
        <v>30</v>
      </c>
      <c r="G242" t="s">
        <v>344</v>
      </c>
      <c r="H242" t="s">
        <v>345</v>
      </c>
      <c r="I242">
        <v>2062</v>
      </c>
      <c r="J242">
        <v>0</v>
      </c>
      <c r="K242">
        <v>0</v>
      </c>
      <c r="L242">
        <v>237.05</v>
      </c>
      <c r="M242">
        <v>448.59</v>
      </c>
      <c r="N242">
        <v>685.87</v>
      </c>
      <c r="O242">
        <v>2016</v>
      </c>
      <c r="P242">
        <v>9</v>
      </c>
      <c r="Q242">
        <v>27</v>
      </c>
      <c r="R242">
        <v>20160828</v>
      </c>
      <c r="S242" s="237" t="str">
        <f t="shared" si="3"/>
        <v>Sep</v>
      </c>
    </row>
    <row r="243" spans="1:19" x14ac:dyDescent="0.25">
      <c r="A243">
        <v>3411342000</v>
      </c>
      <c r="B243" t="str">
        <f>VLOOKUP(A243,'Energy Provider Accounts'!C:D,2,FALSE)</f>
        <v>Streetlighting</v>
      </c>
      <c r="C243" t="s">
        <v>342</v>
      </c>
      <c r="D243" s="3">
        <v>42669</v>
      </c>
      <c r="E243" s="11" t="s">
        <v>354</v>
      </c>
      <c r="F243">
        <v>30</v>
      </c>
      <c r="G243" t="s">
        <v>344</v>
      </c>
      <c r="H243" t="s">
        <v>345</v>
      </c>
      <c r="I243">
        <v>2370</v>
      </c>
      <c r="J243">
        <v>0</v>
      </c>
      <c r="K243">
        <v>0</v>
      </c>
      <c r="L243">
        <v>243.58</v>
      </c>
      <c r="M243">
        <v>446.91</v>
      </c>
      <c r="N243">
        <v>690.72</v>
      </c>
      <c r="O243">
        <v>2016</v>
      </c>
      <c r="P243">
        <v>10</v>
      </c>
      <c r="Q243">
        <v>26</v>
      </c>
      <c r="R243">
        <v>20160926</v>
      </c>
      <c r="S243" s="237" t="str">
        <f t="shared" si="3"/>
        <v>Oct</v>
      </c>
    </row>
    <row r="244" spans="1:19" x14ac:dyDescent="0.25">
      <c r="A244">
        <v>3411342000</v>
      </c>
      <c r="B244" t="str">
        <f>VLOOKUP(A244,'Energy Provider Accounts'!C:D,2,FALSE)</f>
        <v>Streetlighting</v>
      </c>
      <c r="C244" t="s">
        <v>342</v>
      </c>
      <c r="D244" s="3">
        <v>42702</v>
      </c>
      <c r="E244" s="11" t="s">
        <v>355</v>
      </c>
      <c r="F244">
        <v>30</v>
      </c>
      <c r="G244" t="s">
        <v>344</v>
      </c>
      <c r="H244" t="s">
        <v>345</v>
      </c>
      <c r="I244">
        <v>2551</v>
      </c>
      <c r="J244">
        <v>0</v>
      </c>
      <c r="K244">
        <v>0</v>
      </c>
      <c r="L244">
        <v>266.88</v>
      </c>
      <c r="M244">
        <v>435.22</v>
      </c>
      <c r="N244">
        <v>702.34</v>
      </c>
      <c r="O244">
        <v>2016</v>
      </c>
      <c r="P244">
        <v>11</v>
      </c>
      <c r="Q244">
        <v>28</v>
      </c>
      <c r="R244">
        <v>20161029</v>
      </c>
      <c r="S244" s="237" t="str">
        <f t="shared" si="3"/>
        <v>Nov</v>
      </c>
    </row>
    <row r="245" spans="1:19" x14ac:dyDescent="0.25">
      <c r="A245">
        <v>3411342000</v>
      </c>
      <c r="B245" t="str">
        <f>VLOOKUP(A245,'Energy Provider Accounts'!C:D,2,FALSE)</f>
        <v>Streetlighting</v>
      </c>
      <c r="C245" t="s">
        <v>342</v>
      </c>
      <c r="D245" s="3">
        <v>42733</v>
      </c>
      <c r="E245" s="11" t="s">
        <v>356</v>
      </c>
      <c r="F245">
        <v>30</v>
      </c>
      <c r="G245" t="s">
        <v>344</v>
      </c>
      <c r="H245" t="s">
        <v>345</v>
      </c>
      <c r="I245">
        <v>2752</v>
      </c>
      <c r="J245">
        <v>0</v>
      </c>
      <c r="K245">
        <v>0</v>
      </c>
      <c r="L245">
        <v>253.55</v>
      </c>
      <c r="M245">
        <v>437.32</v>
      </c>
      <c r="N245">
        <v>691.1</v>
      </c>
      <c r="O245">
        <v>2016</v>
      </c>
      <c r="P245">
        <v>12</v>
      </c>
      <c r="Q245">
        <v>29</v>
      </c>
      <c r="R245">
        <v>20161129</v>
      </c>
      <c r="S245" s="237" t="str">
        <f t="shared" si="3"/>
        <v>Dec</v>
      </c>
    </row>
    <row r="246" spans="1:19" x14ac:dyDescent="0.25">
      <c r="A246">
        <v>3411342000</v>
      </c>
      <c r="B246" t="str">
        <f>VLOOKUP(A246,'Energy Provider Accounts'!C:D,2,FALSE)</f>
        <v>Streetlighting</v>
      </c>
      <c r="C246" t="s">
        <v>342</v>
      </c>
      <c r="D246" s="3">
        <v>42765</v>
      </c>
      <c r="E246" s="11" t="s">
        <v>357</v>
      </c>
      <c r="F246">
        <v>30</v>
      </c>
      <c r="G246" t="s">
        <v>344</v>
      </c>
      <c r="H246" t="s">
        <v>345</v>
      </c>
      <c r="I246">
        <v>2607</v>
      </c>
      <c r="J246">
        <v>0</v>
      </c>
      <c r="K246">
        <v>0</v>
      </c>
      <c r="L246">
        <v>285.89999999999998</v>
      </c>
      <c r="M246">
        <v>419.4</v>
      </c>
      <c r="N246">
        <v>705.54</v>
      </c>
      <c r="O246">
        <v>2017</v>
      </c>
      <c r="P246">
        <v>1</v>
      </c>
      <c r="Q246">
        <v>30</v>
      </c>
      <c r="R246">
        <v>20161231</v>
      </c>
      <c r="S246" s="237" t="str">
        <f t="shared" si="3"/>
        <v>Jan</v>
      </c>
    </row>
    <row r="247" spans="1:19" x14ac:dyDescent="0.25">
      <c r="A247">
        <v>3411342000</v>
      </c>
      <c r="B247" t="str">
        <f>VLOOKUP(A247,'Energy Provider Accounts'!C:D,2,FALSE)</f>
        <v>Streetlighting</v>
      </c>
      <c r="C247" t="s">
        <v>342</v>
      </c>
      <c r="D247" s="3">
        <v>42795</v>
      </c>
      <c r="E247" s="11" t="s">
        <v>358</v>
      </c>
      <c r="F247">
        <v>30</v>
      </c>
      <c r="G247" t="s">
        <v>344</v>
      </c>
      <c r="H247" t="s">
        <v>345</v>
      </c>
      <c r="I247">
        <v>2185</v>
      </c>
      <c r="J247">
        <v>0</v>
      </c>
      <c r="K247">
        <v>0</v>
      </c>
      <c r="L247">
        <v>252.17</v>
      </c>
      <c r="M247">
        <v>436.6</v>
      </c>
      <c r="N247">
        <v>689.08</v>
      </c>
      <c r="O247">
        <v>2017</v>
      </c>
      <c r="P247">
        <v>3</v>
      </c>
      <c r="Q247">
        <v>1</v>
      </c>
      <c r="R247">
        <v>20170130</v>
      </c>
      <c r="S247" s="237" t="str">
        <f t="shared" si="3"/>
        <v>Mar</v>
      </c>
    </row>
    <row r="248" spans="1:19" x14ac:dyDescent="0.25">
      <c r="A248">
        <v>3411342000</v>
      </c>
      <c r="B248" t="str">
        <f>VLOOKUP(A248,'Energy Provider Accounts'!C:D,2,FALSE)</f>
        <v>Streetlighting</v>
      </c>
      <c r="C248" t="s">
        <v>342</v>
      </c>
      <c r="D248" s="3">
        <v>42823</v>
      </c>
      <c r="E248" s="11" t="s">
        <v>359</v>
      </c>
      <c r="F248">
        <v>30</v>
      </c>
      <c r="G248" t="s">
        <v>344</v>
      </c>
      <c r="H248" t="s">
        <v>345</v>
      </c>
      <c r="I248">
        <v>2121</v>
      </c>
      <c r="J248">
        <v>0</v>
      </c>
      <c r="K248">
        <v>0</v>
      </c>
      <c r="L248">
        <v>196.38</v>
      </c>
      <c r="M248">
        <v>465.97</v>
      </c>
      <c r="N248">
        <v>662.65</v>
      </c>
      <c r="O248">
        <v>2017</v>
      </c>
      <c r="P248">
        <v>3</v>
      </c>
      <c r="Q248">
        <v>29</v>
      </c>
      <c r="R248">
        <v>20170227</v>
      </c>
      <c r="S248" s="237" t="str">
        <f t="shared" si="3"/>
        <v>Mar</v>
      </c>
    </row>
    <row r="249" spans="1:19" x14ac:dyDescent="0.25">
      <c r="A249">
        <v>3411342000</v>
      </c>
      <c r="B249" t="str">
        <f>VLOOKUP(A249,'Energy Provider Accounts'!C:D,2,FALSE)</f>
        <v>Streetlighting</v>
      </c>
      <c r="C249" t="s">
        <v>342</v>
      </c>
      <c r="D249" s="3">
        <v>42853</v>
      </c>
      <c r="E249" s="11" t="s">
        <v>360</v>
      </c>
      <c r="F249">
        <v>30</v>
      </c>
      <c r="G249" t="s">
        <v>344</v>
      </c>
      <c r="H249" t="s">
        <v>345</v>
      </c>
      <c r="I249">
        <v>1863</v>
      </c>
      <c r="J249">
        <v>0</v>
      </c>
      <c r="K249">
        <v>0</v>
      </c>
      <c r="L249">
        <v>225.66</v>
      </c>
      <c r="M249">
        <v>449.21</v>
      </c>
      <c r="N249">
        <v>675.14</v>
      </c>
      <c r="O249">
        <v>2017</v>
      </c>
      <c r="P249">
        <v>4</v>
      </c>
      <c r="Q249">
        <v>28</v>
      </c>
      <c r="R249">
        <v>20170329</v>
      </c>
      <c r="S249" s="237" t="str">
        <f t="shared" si="3"/>
        <v>Apr</v>
      </c>
    </row>
    <row r="250" spans="1:19" x14ac:dyDescent="0.25">
      <c r="A250">
        <v>3411342000</v>
      </c>
      <c r="B250" t="str">
        <f>VLOOKUP(A250,'Energy Provider Accounts'!C:D,2,FALSE)</f>
        <v>Streetlighting</v>
      </c>
      <c r="C250" t="s">
        <v>342</v>
      </c>
      <c r="D250" s="3">
        <v>42881</v>
      </c>
      <c r="E250" s="11" t="s">
        <v>361</v>
      </c>
      <c r="F250">
        <v>30</v>
      </c>
      <c r="G250" t="s">
        <v>344</v>
      </c>
      <c r="H250" t="s">
        <v>345</v>
      </c>
      <c r="I250">
        <v>1677</v>
      </c>
      <c r="J250">
        <v>0</v>
      </c>
      <c r="K250">
        <v>0</v>
      </c>
      <c r="L250">
        <v>223.31</v>
      </c>
      <c r="M250">
        <v>449.94</v>
      </c>
      <c r="N250">
        <v>673.52</v>
      </c>
      <c r="O250">
        <v>2017</v>
      </c>
      <c r="P250">
        <v>5</v>
      </c>
      <c r="Q250">
        <v>26</v>
      </c>
      <c r="R250">
        <v>20170426</v>
      </c>
      <c r="S250" s="237" t="str">
        <f t="shared" si="3"/>
        <v>May</v>
      </c>
    </row>
    <row r="251" spans="1:19" x14ac:dyDescent="0.25">
      <c r="A251">
        <v>3411342000</v>
      </c>
      <c r="B251" t="str">
        <f>VLOOKUP(A251,'Energy Provider Accounts'!C:D,2,FALSE)</f>
        <v>Streetlighting</v>
      </c>
      <c r="C251" t="s">
        <v>342</v>
      </c>
      <c r="D251" s="3">
        <v>42913</v>
      </c>
      <c r="E251" s="11" t="s">
        <v>362</v>
      </c>
      <c r="F251">
        <v>30</v>
      </c>
      <c r="G251" t="s">
        <v>344</v>
      </c>
      <c r="H251" t="s">
        <v>345</v>
      </c>
      <c r="I251">
        <v>1500</v>
      </c>
      <c r="J251">
        <v>0</v>
      </c>
      <c r="K251">
        <v>0</v>
      </c>
      <c r="L251">
        <v>145.44999999999999</v>
      </c>
      <c r="M251">
        <v>488.83</v>
      </c>
      <c r="N251">
        <v>634.53</v>
      </c>
      <c r="O251">
        <v>2017</v>
      </c>
      <c r="P251">
        <v>6</v>
      </c>
      <c r="Q251">
        <v>27</v>
      </c>
      <c r="R251">
        <v>20170528</v>
      </c>
      <c r="S251" s="237" t="str">
        <f t="shared" si="3"/>
        <v>Jun</v>
      </c>
    </row>
    <row r="252" spans="1:19" x14ac:dyDescent="0.25">
      <c r="A252">
        <v>3411342000</v>
      </c>
      <c r="B252" t="str">
        <f>VLOOKUP(A252,'Energy Provider Accounts'!C:D,2,FALSE)</f>
        <v>Streetlighting</v>
      </c>
      <c r="C252" t="s">
        <v>342</v>
      </c>
      <c r="D252" s="3">
        <v>42943</v>
      </c>
      <c r="E252" s="11" t="s">
        <v>363</v>
      </c>
      <c r="F252">
        <v>30</v>
      </c>
      <c r="G252" t="s">
        <v>344</v>
      </c>
      <c r="H252" t="s">
        <v>345</v>
      </c>
      <c r="I252">
        <v>1614</v>
      </c>
      <c r="J252">
        <v>0</v>
      </c>
      <c r="K252">
        <v>0</v>
      </c>
      <c r="L252">
        <v>176.54</v>
      </c>
      <c r="M252">
        <v>498.33</v>
      </c>
      <c r="N252">
        <v>675.14</v>
      </c>
      <c r="O252">
        <v>2017</v>
      </c>
      <c r="P252">
        <v>7</v>
      </c>
      <c r="Q252">
        <v>27</v>
      </c>
      <c r="R252">
        <v>20170627</v>
      </c>
      <c r="S252" s="237" t="str">
        <f t="shared" si="3"/>
        <v>Jul</v>
      </c>
    </row>
    <row r="253" spans="1:19" x14ac:dyDescent="0.25">
      <c r="A253">
        <v>3411342000</v>
      </c>
      <c r="B253" t="str">
        <f>VLOOKUP(A253,'Energy Provider Accounts'!C:D,2,FALSE)</f>
        <v>Streetlighting</v>
      </c>
      <c r="C253" t="s">
        <v>342</v>
      </c>
      <c r="D253" s="3">
        <v>42972</v>
      </c>
      <c r="E253" s="11" t="s">
        <v>364</v>
      </c>
      <c r="F253">
        <v>30</v>
      </c>
      <c r="G253" t="s">
        <v>344</v>
      </c>
      <c r="H253" t="s">
        <v>345</v>
      </c>
      <c r="I253">
        <v>1800</v>
      </c>
      <c r="J253">
        <v>0</v>
      </c>
      <c r="K253">
        <v>0</v>
      </c>
      <c r="L253">
        <v>220.93</v>
      </c>
      <c r="M253">
        <v>480.54</v>
      </c>
      <c r="N253">
        <v>701.75</v>
      </c>
      <c r="O253">
        <v>2017</v>
      </c>
      <c r="P253">
        <v>8</v>
      </c>
      <c r="Q253">
        <v>25</v>
      </c>
      <c r="R253">
        <v>20170726</v>
      </c>
      <c r="S253" s="237" t="str">
        <f t="shared" si="3"/>
        <v>Aug</v>
      </c>
    </row>
    <row r="254" spans="1:19" x14ac:dyDescent="0.25">
      <c r="A254">
        <v>3411342000</v>
      </c>
      <c r="B254" t="str">
        <f>VLOOKUP(A254,'Energy Provider Accounts'!C:D,2,FALSE)</f>
        <v>Streetlighting</v>
      </c>
      <c r="C254" t="s">
        <v>342</v>
      </c>
      <c r="D254" s="3">
        <v>43004</v>
      </c>
      <c r="E254" s="11" t="s">
        <v>365</v>
      </c>
      <c r="F254">
        <v>30</v>
      </c>
      <c r="G254" t="s">
        <v>344</v>
      </c>
      <c r="H254" t="s">
        <v>345</v>
      </c>
      <c r="I254">
        <v>2007</v>
      </c>
      <c r="J254">
        <v>0</v>
      </c>
      <c r="K254">
        <v>0</v>
      </c>
      <c r="L254">
        <v>203.93</v>
      </c>
      <c r="M254">
        <v>492.61</v>
      </c>
      <c r="N254">
        <v>696.82</v>
      </c>
      <c r="O254">
        <v>2017</v>
      </c>
      <c r="P254">
        <v>9</v>
      </c>
      <c r="Q254">
        <v>26</v>
      </c>
      <c r="R254">
        <v>20170827</v>
      </c>
      <c r="S254" s="237" t="str">
        <f t="shared" si="3"/>
        <v>Sep</v>
      </c>
    </row>
    <row r="255" spans="1:19" x14ac:dyDescent="0.25">
      <c r="A255">
        <v>3411342000</v>
      </c>
      <c r="B255" t="str">
        <f>VLOOKUP(A255,'Energy Provider Accounts'!C:D,2,FALSE)</f>
        <v>Streetlighting</v>
      </c>
      <c r="C255" t="s">
        <v>342</v>
      </c>
      <c r="D255" s="3">
        <v>43033</v>
      </c>
      <c r="E255" s="11" t="s">
        <v>366</v>
      </c>
      <c r="F255">
        <v>30</v>
      </c>
      <c r="G255" t="s">
        <v>344</v>
      </c>
      <c r="H255" t="s">
        <v>345</v>
      </c>
      <c r="I255">
        <v>2307</v>
      </c>
      <c r="J255">
        <v>0</v>
      </c>
      <c r="K255">
        <v>0</v>
      </c>
      <c r="L255">
        <v>234.9</v>
      </c>
      <c r="M255">
        <v>478.74</v>
      </c>
      <c r="N255">
        <v>713.92</v>
      </c>
      <c r="O255">
        <v>2017</v>
      </c>
      <c r="P255">
        <v>10</v>
      </c>
      <c r="Q255">
        <v>25</v>
      </c>
      <c r="R255">
        <v>20170925</v>
      </c>
      <c r="S255" s="237" t="str">
        <f t="shared" si="3"/>
        <v>Oct</v>
      </c>
    </row>
    <row r="256" spans="1:19" x14ac:dyDescent="0.25">
      <c r="A256">
        <v>3411342000</v>
      </c>
      <c r="B256" t="str">
        <f>VLOOKUP(A256,'Energy Provider Accounts'!C:D,2,FALSE)</f>
        <v>Streetlighting</v>
      </c>
      <c r="C256" t="s">
        <v>342</v>
      </c>
      <c r="D256" s="3">
        <v>43066</v>
      </c>
      <c r="E256" s="11" t="s">
        <v>367</v>
      </c>
      <c r="F256">
        <v>30</v>
      </c>
      <c r="G256" t="s">
        <v>344</v>
      </c>
      <c r="H256" t="s">
        <v>345</v>
      </c>
      <c r="I256">
        <v>2484</v>
      </c>
      <c r="J256">
        <v>0</v>
      </c>
      <c r="K256">
        <v>0</v>
      </c>
      <c r="L256">
        <v>295.83999999999997</v>
      </c>
      <c r="M256">
        <v>450.03</v>
      </c>
      <c r="N256">
        <v>746.17</v>
      </c>
      <c r="O256">
        <v>2017</v>
      </c>
      <c r="P256">
        <v>11</v>
      </c>
      <c r="Q256">
        <v>27</v>
      </c>
      <c r="R256">
        <v>20171028</v>
      </c>
      <c r="S256" s="237" t="str">
        <f t="shared" si="3"/>
        <v>Nov</v>
      </c>
    </row>
    <row r="257" spans="1:19" x14ac:dyDescent="0.25">
      <c r="A257">
        <v>3411342000</v>
      </c>
      <c r="B257" t="str">
        <f>VLOOKUP(A257,'Energy Provider Accounts'!C:D,2,FALSE)</f>
        <v>Streetlighting</v>
      </c>
      <c r="C257" t="s">
        <v>342</v>
      </c>
      <c r="D257" s="3">
        <v>43097</v>
      </c>
      <c r="E257" s="11" t="s">
        <v>368</v>
      </c>
      <c r="F257">
        <v>30</v>
      </c>
      <c r="G257" t="s">
        <v>344</v>
      </c>
      <c r="H257" t="s">
        <v>345</v>
      </c>
      <c r="I257">
        <v>2752</v>
      </c>
      <c r="J257">
        <v>0</v>
      </c>
      <c r="K257">
        <v>0</v>
      </c>
      <c r="L257">
        <v>312.83</v>
      </c>
      <c r="M257">
        <v>439.98</v>
      </c>
      <c r="N257">
        <v>753.11</v>
      </c>
      <c r="O257">
        <v>2017</v>
      </c>
      <c r="P257">
        <v>12</v>
      </c>
      <c r="Q257">
        <v>28</v>
      </c>
      <c r="R257">
        <v>20171128</v>
      </c>
      <c r="S257" s="237" t="str">
        <f t="shared" si="3"/>
        <v>Dec</v>
      </c>
    </row>
    <row r="258" spans="1:19" x14ac:dyDescent="0.25">
      <c r="A258">
        <v>3411344000</v>
      </c>
      <c r="B258" t="str">
        <f>VLOOKUP(A258,'Energy Provider Accounts'!C:D,2,FALSE)</f>
        <v>Streetlighting</v>
      </c>
      <c r="C258" t="s">
        <v>342</v>
      </c>
      <c r="D258" s="3">
        <v>42398</v>
      </c>
      <c r="E258" s="11" t="s">
        <v>343</v>
      </c>
      <c r="F258">
        <v>30</v>
      </c>
      <c r="G258" t="s">
        <v>344</v>
      </c>
      <c r="H258" t="s">
        <v>345</v>
      </c>
      <c r="I258">
        <v>12301</v>
      </c>
      <c r="J258">
        <v>0</v>
      </c>
      <c r="K258">
        <v>0</v>
      </c>
      <c r="L258">
        <v>1302.43</v>
      </c>
      <c r="M258">
        <v>1262.8</v>
      </c>
      <c r="N258">
        <v>2566.0300000000002</v>
      </c>
      <c r="O258">
        <v>2016</v>
      </c>
      <c r="P258">
        <v>1</v>
      </c>
      <c r="Q258">
        <v>29</v>
      </c>
      <c r="R258">
        <v>20151230</v>
      </c>
      <c r="S258" s="237" t="str">
        <f t="shared" ref="S258:S321" si="4">CHOOSE(P258,"Jan","Feb","Mar","Apr","May","Jun","Jul","Aug","Sep","Oct","Nov","Dec")</f>
        <v>Jan</v>
      </c>
    </row>
    <row r="259" spans="1:19" x14ac:dyDescent="0.25">
      <c r="A259">
        <v>3411344000</v>
      </c>
      <c r="B259" t="str">
        <f>VLOOKUP(A259,'Energy Provider Accounts'!C:D,2,FALSE)</f>
        <v>Streetlighting</v>
      </c>
      <c r="C259" t="s">
        <v>342</v>
      </c>
      <c r="D259" s="3">
        <v>42430</v>
      </c>
      <c r="E259" s="11" t="s">
        <v>346</v>
      </c>
      <c r="F259">
        <v>30</v>
      </c>
      <c r="G259" t="s">
        <v>344</v>
      </c>
      <c r="H259" t="s">
        <v>345</v>
      </c>
      <c r="I259">
        <v>10262</v>
      </c>
      <c r="J259">
        <v>0</v>
      </c>
      <c r="K259">
        <v>0</v>
      </c>
      <c r="L259">
        <v>1373.46</v>
      </c>
      <c r="M259">
        <v>1225.56</v>
      </c>
      <c r="N259">
        <v>2600.3200000000002</v>
      </c>
      <c r="O259">
        <v>2016</v>
      </c>
      <c r="P259">
        <v>3</v>
      </c>
      <c r="Q259">
        <v>1</v>
      </c>
      <c r="R259">
        <v>20160131</v>
      </c>
      <c r="S259" s="237" t="str">
        <f t="shared" si="4"/>
        <v>Mar</v>
      </c>
    </row>
    <row r="260" spans="1:19" x14ac:dyDescent="0.25">
      <c r="A260">
        <v>3411344000</v>
      </c>
      <c r="B260" t="str">
        <f>VLOOKUP(A260,'Energy Provider Accounts'!C:D,2,FALSE)</f>
        <v>Streetlighting</v>
      </c>
      <c r="C260" t="s">
        <v>342</v>
      </c>
      <c r="D260" s="3">
        <v>42459</v>
      </c>
      <c r="E260" s="11" t="s">
        <v>347</v>
      </c>
      <c r="F260">
        <v>30</v>
      </c>
      <c r="G260" t="s">
        <v>344</v>
      </c>
      <c r="H260" t="s">
        <v>345</v>
      </c>
      <c r="I260">
        <v>9934</v>
      </c>
      <c r="J260">
        <v>0</v>
      </c>
      <c r="K260">
        <v>0</v>
      </c>
      <c r="L260">
        <v>1248.02</v>
      </c>
      <c r="M260">
        <v>1322.33</v>
      </c>
      <c r="N260">
        <v>2571.64</v>
      </c>
      <c r="O260">
        <v>2016</v>
      </c>
      <c r="P260">
        <v>3</v>
      </c>
      <c r="Q260">
        <v>30</v>
      </c>
      <c r="R260">
        <v>20160229</v>
      </c>
      <c r="S260" s="237" t="str">
        <f t="shared" si="4"/>
        <v>Mar</v>
      </c>
    </row>
    <row r="261" spans="1:19" x14ac:dyDescent="0.25">
      <c r="A261">
        <v>3411344000</v>
      </c>
      <c r="B261" t="str">
        <f>VLOOKUP(A261,'Energy Provider Accounts'!C:D,2,FALSE)</f>
        <v>Streetlighting</v>
      </c>
      <c r="C261" t="s">
        <v>342</v>
      </c>
      <c r="D261" s="3">
        <v>42488</v>
      </c>
      <c r="E261" s="11" t="s">
        <v>348</v>
      </c>
      <c r="F261">
        <v>30</v>
      </c>
      <c r="G261" t="s">
        <v>344</v>
      </c>
      <c r="H261" t="s">
        <v>345</v>
      </c>
      <c r="I261">
        <v>8772</v>
      </c>
      <c r="J261">
        <v>0</v>
      </c>
      <c r="K261">
        <v>0</v>
      </c>
      <c r="L261">
        <v>1005.27</v>
      </c>
      <c r="M261">
        <v>1420.67</v>
      </c>
      <c r="N261">
        <v>2426.7600000000002</v>
      </c>
      <c r="O261">
        <v>2016</v>
      </c>
      <c r="P261">
        <v>4</v>
      </c>
      <c r="Q261">
        <v>28</v>
      </c>
      <c r="R261">
        <v>20160329</v>
      </c>
      <c r="S261" s="237" t="str">
        <f t="shared" si="4"/>
        <v>Apr</v>
      </c>
    </row>
    <row r="262" spans="1:19" x14ac:dyDescent="0.25">
      <c r="A262">
        <v>3411344000</v>
      </c>
      <c r="B262" t="str">
        <f>VLOOKUP(A262,'Energy Provider Accounts'!C:D,2,FALSE)</f>
        <v>Streetlighting</v>
      </c>
      <c r="C262" t="s">
        <v>342</v>
      </c>
      <c r="D262" s="3">
        <v>42517</v>
      </c>
      <c r="E262" s="11" t="s">
        <v>349</v>
      </c>
      <c r="F262">
        <v>30</v>
      </c>
      <c r="G262" t="s">
        <v>344</v>
      </c>
      <c r="H262" t="s">
        <v>345</v>
      </c>
      <c r="I262">
        <v>7880</v>
      </c>
      <c r="J262">
        <v>0</v>
      </c>
      <c r="K262">
        <v>0</v>
      </c>
      <c r="L262">
        <v>698.4</v>
      </c>
      <c r="M262">
        <v>1573.48</v>
      </c>
      <c r="N262">
        <v>2272.65</v>
      </c>
      <c r="O262">
        <v>2016</v>
      </c>
      <c r="P262">
        <v>5</v>
      </c>
      <c r="Q262">
        <v>27</v>
      </c>
      <c r="R262">
        <v>20160427</v>
      </c>
      <c r="S262" s="237" t="str">
        <f t="shared" si="4"/>
        <v>May</v>
      </c>
    </row>
    <row r="263" spans="1:19" x14ac:dyDescent="0.25">
      <c r="A263">
        <v>3411344000</v>
      </c>
      <c r="B263" t="str">
        <f>VLOOKUP(A263,'Energy Provider Accounts'!C:D,2,FALSE)</f>
        <v>Streetlighting</v>
      </c>
      <c r="C263" t="s">
        <v>342</v>
      </c>
      <c r="D263" s="3">
        <v>42549</v>
      </c>
      <c r="E263" s="11" t="s">
        <v>350</v>
      </c>
      <c r="F263">
        <v>30</v>
      </c>
      <c r="G263" t="s">
        <v>344</v>
      </c>
      <c r="H263" t="s">
        <v>345</v>
      </c>
      <c r="I263">
        <v>7013</v>
      </c>
      <c r="J263">
        <v>0</v>
      </c>
      <c r="K263">
        <v>0</v>
      </c>
      <c r="L263">
        <v>704.75</v>
      </c>
      <c r="M263">
        <v>1556.41</v>
      </c>
      <c r="N263">
        <v>2261.9299999999998</v>
      </c>
      <c r="O263">
        <v>2016</v>
      </c>
      <c r="P263">
        <v>6</v>
      </c>
      <c r="Q263">
        <v>28</v>
      </c>
      <c r="R263">
        <v>20160529</v>
      </c>
      <c r="S263" s="237" t="str">
        <f t="shared" si="4"/>
        <v>Jun</v>
      </c>
    </row>
    <row r="264" spans="1:19" x14ac:dyDescent="0.25">
      <c r="A264">
        <v>3411344000</v>
      </c>
      <c r="B264" t="str">
        <f>VLOOKUP(A264,'Energy Provider Accounts'!C:D,2,FALSE)</f>
        <v>Streetlighting</v>
      </c>
      <c r="C264" t="s">
        <v>342</v>
      </c>
      <c r="D264" s="3">
        <v>42579</v>
      </c>
      <c r="E264" s="11" t="s">
        <v>351</v>
      </c>
      <c r="F264">
        <v>30</v>
      </c>
      <c r="G264" t="s">
        <v>344</v>
      </c>
      <c r="H264" t="s">
        <v>345</v>
      </c>
      <c r="I264">
        <v>7579</v>
      </c>
      <c r="J264">
        <v>0</v>
      </c>
      <c r="K264">
        <v>0</v>
      </c>
      <c r="L264">
        <v>632.02</v>
      </c>
      <c r="M264">
        <v>1699.25</v>
      </c>
      <c r="N264">
        <v>2332.06</v>
      </c>
      <c r="O264">
        <v>2016</v>
      </c>
      <c r="P264">
        <v>7</v>
      </c>
      <c r="Q264">
        <v>28</v>
      </c>
      <c r="R264">
        <v>20160628</v>
      </c>
      <c r="S264" s="237" t="str">
        <f t="shared" si="4"/>
        <v>Jul</v>
      </c>
    </row>
    <row r="265" spans="1:19" x14ac:dyDescent="0.25">
      <c r="A265">
        <v>3411344000</v>
      </c>
      <c r="B265" t="str">
        <f>VLOOKUP(A265,'Energy Provider Accounts'!C:D,2,FALSE)</f>
        <v>Streetlighting</v>
      </c>
      <c r="C265" t="s">
        <v>342</v>
      </c>
      <c r="D265" s="3">
        <v>42608</v>
      </c>
      <c r="E265" s="11" t="s">
        <v>352</v>
      </c>
      <c r="F265">
        <v>30</v>
      </c>
      <c r="G265" t="s">
        <v>344</v>
      </c>
      <c r="H265" t="s">
        <v>345</v>
      </c>
      <c r="I265">
        <v>8471</v>
      </c>
      <c r="J265">
        <v>0</v>
      </c>
      <c r="K265">
        <v>0</v>
      </c>
      <c r="L265">
        <v>997.3</v>
      </c>
      <c r="M265">
        <v>1524.09</v>
      </c>
      <c r="N265">
        <v>2522.25</v>
      </c>
      <c r="O265">
        <v>2016</v>
      </c>
      <c r="P265">
        <v>8</v>
      </c>
      <c r="Q265">
        <v>26</v>
      </c>
      <c r="R265">
        <v>20160727</v>
      </c>
      <c r="S265" s="237" t="str">
        <f t="shared" si="4"/>
        <v>Aug</v>
      </c>
    </row>
    <row r="266" spans="1:19" x14ac:dyDescent="0.25">
      <c r="A266">
        <v>3411344000</v>
      </c>
      <c r="B266" t="str">
        <f>VLOOKUP(A266,'Energy Provider Accounts'!C:D,2,FALSE)</f>
        <v>Streetlighting</v>
      </c>
      <c r="C266" t="s">
        <v>342</v>
      </c>
      <c r="D266" s="3">
        <v>42640</v>
      </c>
      <c r="E266" s="11" t="s">
        <v>353</v>
      </c>
      <c r="F266">
        <v>30</v>
      </c>
      <c r="G266" t="s">
        <v>344</v>
      </c>
      <c r="H266" t="s">
        <v>345</v>
      </c>
      <c r="I266">
        <v>9376</v>
      </c>
      <c r="J266">
        <v>0</v>
      </c>
      <c r="K266">
        <v>0</v>
      </c>
      <c r="L266">
        <v>1077.8599999999999</v>
      </c>
      <c r="M266">
        <v>1486.43</v>
      </c>
      <c r="N266">
        <v>2565.16</v>
      </c>
      <c r="O266">
        <v>2016</v>
      </c>
      <c r="P266">
        <v>9</v>
      </c>
      <c r="Q266">
        <v>27</v>
      </c>
      <c r="R266">
        <v>20160828</v>
      </c>
      <c r="S266" s="237" t="str">
        <f t="shared" si="4"/>
        <v>Sep</v>
      </c>
    </row>
    <row r="267" spans="1:19" x14ac:dyDescent="0.25">
      <c r="A267">
        <v>3411344000</v>
      </c>
      <c r="B267" t="str">
        <f>VLOOKUP(A267,'Energy Provider Accounts'!C:D,2,FALSE)</f>
        <v>Streetlighting</v>
      </c>
      <c r="C267" t="s">
        <v>342</v>
      </c>
      <c r="D267" s="3">
        <v>42669</v>
      </c>
      <c r="E267" s="11" t="s">
        <v>354</v>
      </c>
      <c r="F267">
        <v>30</v>
      </c>
      <c r="G267" t="s">
        <v>344</v>
      </c>
      <c r="H267" t="s">
        <v>345</v>
      </c>
      <c r="I267">
        <v>10803</v>
      </c>
      <c r="J267">
        <v>0</v>
      </c>
      <c r="K267">
        <v>0</v>
      </c>
      <c r="L267">
        <v>1110.23</v>
      </c>
      <c r="M267">
        <v>1476.12</v>
      </c>
      <c r="N267">
        <v>2587.23</v>
      </c>
      <c r="O267">
        <v>2016</v>
      </c>
      <c r="P267">
        <v>10</v>
      </c>
      <c r="Q267">
        <v>26</v>
      </c>
      <c r="R267">
        <v>20160926</v>
      </c>
      <c r="S267" s="237" t="str">
        <f t="shared" si="4"/>
        <v>Oct</v>
      </c>
    </row>
    <row r="268" spans="1:19" x14ac:dyDescent="0.25">
      <c r="A268">
        <v>3411344000</v>
      </c>
      <c r="B268" t="str">
        <f>VLOOKUP(A268,'Energy Provider Accounts'!C:D,2,FALSE)</f>
        <v>Streetlighting</v>
      </c>
      <c r="C268" t="s">
        <v>342</v>
      </c>
      <c r="D268" s="3">
        <v>42702</v>
      </c>
      <c r="E268" s="11" t="s">
        <v>355</v>
      </c>
      <c r="F268">
        <v>30</v>
      </c>
      <c r="G268" t="s">
        <v>344</v>
      </c>
      <c r="H268" t="s">
        <v>345</v>
      </c>
      <c r="I268">
        <v>11633</v>
      </c>
      <c r="J268">
        <v>0</v>
      </c>
      <c r="K268">
        <v>0</v>
      </c>
      <c r="L268">
        <v>1217.04</v>
      </c>
      <c r="M268">
        <v>1422.56</v>
      </c>
      <c r="N268">
        <v>2640.5</v>
      </c>
      <c r="O268">
        <v>2016</v>
      </c>
      <c r="P268">
        <v>11</v>
      </c>
      <c r="Q268">
        <v>28</v>
      </c>
      <c r="R268">
        <v>20161029</v>
      </c>
      <c r="S268" s="237" t="str">
        <f t="shared" si="4"/>
        <v>Nov</v>
      </c>
    </row>
    <row r="269" spans="1:19" x14ac:dyDescent="0.25">
      <c r="A269">
        <v>3411344000</v>
      </c>
      <c r="B269" t="str">
        <f>VLOOKUP(A269,'Energy Provider Accounts'!C:D,2,FALSE)</f>
        <v>Streetlighting</v>
      </c>
      <c r="C269" t="s">
        <v>342</v>
      </c>
      <c r="D269" s="3">
        <v>42733</v>
      </c>
      <c r="E269" s="11" t="s">
        <v>356</v>
      </c>
      <c r="F269">
        <v>30</v>
      </c>
      <c r="G269" t="s">
        <v>344</v>
      </c>
      <c r="H269" t="s">
        <v>345</v>
      </c>
      <c r="I269">
        <v>12804</v>
      </c>
      <c r="J269">
        <v>0</v>
      </c>
      <c r="K269">
        <v>0</v>
      </c>
      <c r="L269">
        <v>1179.6300000000001</v>
      </c>
      <c r="M269">
        <v>1432.88</v>
      </c>
      <c r="N269">
        <v>2613.4</v>
      </c>
      <c r="O269">
        <v>2016</v>
      </c>
      <c r="P269">
        <v>12</v>
      </c>
      <c r="Q269">
        <v>29</v>
      </c>
      <c r="R269">
        <v>20161129</v>
      </c>
      <c r="S269" s="237" t="str">
        <f t="shared" si="4"/>
        <v>Dec</v>
      </c>
    </row>
    <row r="270" spans="1:19" x14ac:dyDescent="0.25">
      <c r="A270">
        <v>3411344000</v>
      </c>
      <c r="B270" t="str">
        <f>VLOOKUP(A270,'Energy Provider Accounts'!C:D,2,FALSE)</f>
        <v>Streetlighting</v>
      </c>
      <c r="C270" t="s">
        <v>342</v>
      </c>
      <c r="D270" s="3">
        <v>42765</v>
      </c>
      <c r="E270" s="11" t="s">
        <v>357</v>
      </c>
      <c r="F270">
        <v>30</v>
      </c>
      <c r="G270" t="s">
        <v>344</v>
      </c>
      <c r="H270" t="s">
        <v>345</v>
      </c>
      <c r="I270">
        <v>12182</v>
      </c>
      <c r="J270">
        <v>0</v>
      </c>
      <c r="K270">
        <v>0</v>
      </c>
      <c r="L270">
        <v>1335.87</v>
      </c>
      <c r="M270">
        <v>1345.4</v>
      </c>
      <c r="N270">
        <v>2682.18</v>
      </c>
      <c r="O270">
        <v>2017</v>
      </c>
      <c r="P270">
        <v>1</v>
      </c>
      <c r="Q270">
        <v>30</v>
      </c>
      <c r="R270">
        <v>20161231</v>
      </c>
      <c r="S270" s="237" t="str">
        <f t="shared" si="4"/>
        <v>Jan</v>
      </c>
    </row>
    <row r="271" spans="1:19" x14ac:dyDescent="0.25">
      <c r="A271">
        <v>3411344000</v>
      </c>
      <c r="B271" t="str">
        <f>VLOOKUP(A271,'Energy Provider Accounts'!C:D,2,FALSE)</f>
        <v>Streetlighting</v>
      </c>
      <c r="C271" t="s">
        <v>342</v>
      </c>
      <c r="D271" s="3">
        <v>42795</v>
      </c>
      <c r="E271" s="11" t="s">
        <v>358</v>
      </c>
      <c r="F271">
        <v>30</v>
      </c>
      <c r="G271" t="s">
        <v>344</v>
      </c>
      <c r="H271" t="s">
        <v>345</v>
      </c>
      <c r="I271">
        <v>10166</v>
      </c>
      <c r="J271">
        <v>0</v>
      </c>
      <c r="K271">
        <v>0</v>
      </c>
      <c r="L271">
        <v>1173.25</v>
      </c>
      <c r="M271">
        <v>1423.09</v>
      </c>
      <c r="N271">
        <v>2597.5100000000002</v>
      </c>
      <c r="O271">
        <v>2017</v>
      </c>
      <c r="P271">
        <v>3</v>
      </c>
      <c r="Q271">
        <v>1</v>
      </c>
      <c r="R271">
        <v>20170130</v>
      </c>
      <c r="S271" s="237" t="str">
        <f t="shared" si="4"/>
        <v>Mar</v>
      </c>
    </row>
    <row r="272" spans="1:19" x14ac:dyDescent="0.25">
      <c r="A272">
        <v>3411344000</v>
      </c>
      <c r="B272" t="str">
        <f>VLOOKUP(A272,'Energy Provider Accounts'!C:D,2,FALSE)</f>
        <v>Streetlighting</v>
      </c>
      <c r="C272" t="s">
        <v>342</v>
      </c>
      <c r="D272" s="3">
        <v>42823</v>
      </c>
      <c r="E272" s="11" t="s">
        <v>359</v>
      </c>
      <c r="F272">
        <v>30</v>
      </c>
      <c r="G272" t="s">
        <v>344</v>
      </c>
      <c r="H272" t="s">
        <v>345</v>
      </c>
      <c r="I272">
        <v>9840</v>
      </c>
      <c r="J272">
        <v>0</v>
      </c>
      <c r="K272">
        <v>0</v>
      </c>
      <c r="L272">
        <v>911</v>
      </c>
      <c r="M272">
        <v>1561</v>
      </c>
      <c r="N272">
        <v>2473.11</v>
      </c>
      <c r="O272">
        <v>2017</v>
      </c>
      <c r="P272">
        <v>3</v>
      </c>
      <c r="Q272">
        <v>29</v>
      </c>
      <c r="R272">
        <v>20170227</v>
      </c>
      <c r="S272" s="237" t="str">
        <f t="shared" si="4"/>
        <v>Mar</v>
      </c>
    </row>
    <row r="273" spans="1:19" x14ac:dyDescent="0.25">
      <c r="A273">
        <v>3411344000</v>
      </c>
      <c r="B273" t="str">
        <f>VLOOKUP(A273,'Energy Provider Accounts'!C:D,2,FALSE)</f>
        <v>Streetlighting</v>
      </c>
      <c r="C273" t="s">
        <v>342</v>
      </c>
      <c r="D273" s="3">
        <v>42853</v>
      </c>
      <c r="E273" s="11" t="s">
        <v>360</v>
      </c>
      <c r="F273">
        <v>30</v>
      </c>
      <c r="G273" t="s">
        <v>344</v>
      </c>
      <c r="H273" t="s">
        <v>345</v>
      </c>
      <c r="I273">
        <v>8715</v>
      </c>
      <c r="J273">
        <v>0</v>
      </c>
      <c r="K273">
        <v>0</v>
      </c>
      <c r="L273">
        <v>1055.6400000000001</v>
      </c>
      <c r="M273">
        <v>1478.96</v>
      </c>
      <c r="N273">
        <v>2535.61</v>
      </c>
      <c r="O273">
        <v>2017</v>
      </c>
      <c r="P273">
        <v>4</v>
      </c>
      <c r="Q273">
        <v>28</v>
      </c>
      <c r="R273">
        <v>20170329</v>
      </c>
      <c r="S273" s="237" t="str">
        <f t="shared" si="4"/>
        <v>Apr</v>
      </c>
    </row>
    <row r="274" spans="1:19" x14ac:dyDescent="0.25">
      <c r="A274">
        <v>3411344000</v>
      </c>
      <c r="B274" t="str">
        <f>VLOOKUP(A274,'Energy Provider Accounts'!C:D,2,FALSE)</f>
        <v>Streetlighting</v>
      </c>
      <c r="C274" t="s">
        <v>342</v>
      </c>
      <c r="D274" s="3">
        <v>42881</v>
      </c>
      <c r="E274" s="11" t="s">
        <v>361</v>
      </c>
      <c r="F274">
        <v>30</v>
      </c>
      <c r="G274" t="s">
        <v>344</v>
      </c>
      <c r="H274" t="s">
        <v>345</v>
      </c>
      <c r="I274">
        <v>7829</v>
      </c>
      <c r="J274">
        <v>0</v>
      </c>
      <c r="K274">
        <v>0</v>
      </c>
      <c r="L274">
        <v>1042.58</v>
      </c>
      <c r="M274">
        <v>1483.38</v>
      </c>
      <c r="N274">
        <v>2526.9699999999998</v>
      </c>
      <c r="O274">
        <v>2017</v>
      </c>
      <c r="P274">
        <v>5</v>
      </c>
      <c r="Q274">
        <v>26</v>
      </c>
      <c r="R274">
        <v>20170426</v>
      </c>
      <c r="S274" s="237" t="str">
        <f t="shared" si="4"/>
        <v>May</v>
      </c>
    </row>
    <row r="275" spans="1:19" x14ac:dyDescent="0.25">
      <c r="A275">
        <v>3411344000</v>
      </c>
      <c r="B275" t="str">
        <f>VLOOKUP(A275,'Energy Provider Accounts'!C:D,2,FALSE)</f>
        <v>Streetlighting</v>
      </c>
      <c r="C275" t="s">
        <v>342</v>
      </c>
      <c r="D275" s="3">
        <v>42913</v>
      </c>
      <c r="E275" s="11" t="s">
        <v>362</v>
      </c>
      <c r="F275">
        <v>30</v>
      </c>
      <c r="G275" t="s">
        <v>344</v>
      </c>
      <c r="H275" t="s">
        <v>345</v>
      </c>
      <c r="I275">
        <v>6966</v>
      </c>
      <c r="J275">
        <v>0</v>
      </c>
      <c r="K275">
        <v>0</v>
      </c>
      <c r="L275">
        <v>675.42</v>
      </c>
      <c r="M275">
        <v>1666.74</v>
      </c>
      <c r="N275">
        <v>2343.1</v>
      </c>
      <c r="O275">
        <v>2017</v>
      </c>
      <c r="P275">
        <v>6</v>
      </c>
      <c r="Q275">
        <v>27</v>
      </c>
      <c r="R275">
        <v>20170528</v>
      </c>
      <c r="S275" s="237" t="str">
        <f t="shared" si="4"/>
        <v>Jun</v>
      </c>
    </row>
    <row r="276" spans="1:19" x14ac:dyDescent="0.25">
      <c r="A276">
        <v>3411344000</v>
      </c>
      <c r="B276" t="str">
        <f>VLOOKUP(A276,'Energy Provider Accounts'!C:D,2,FALSE)</f>
        <v>Streetlighting</v>
      </c>
      <c r="C276" t="s">
        <v>342</v>
      </c>
      <c r="D276" s="3">
        <v>42943</v>
      </c>
      <c r="E276" s="11" t="s">
        <v>363</v>
      </c>
      <c r="F276">
        <v>30</v>
      </c>
      <c r="G276" t="s">
        <v>344</v>
      </c>
      <c r="H276" t="s">
        <v>345</v>
      </c>
      <c r="I276">
        <v>7529</v>
      </c>
      <c r="J276">
        <v>0</v>
      </c>
      <c r="K276">
        <v>0</v>
      </c>
      <c r="L276">
        <v>823.52</v>
      </c>
      <c r="M276">
        <v>1686.92</v>
      </c>
      <c r="N276">
        <v>2511.44</v>
      </c>
      <c r="O276">
        <v>2017</v>
      </c>
      <c r="P276">
        <v>7</v>
      </c>
      <c r="Q276">
        <v>27</v>
      </c>
      <c r="R276">
        <v>20170627</v>
      </c>
      <c r="S276" s="237" t="str">
        <f t="shared" si="4"/>
        <v>Jul</v>
      </c>
    </row>
    <row r="277" spans="1:19" x14ac:dyDescent="0.25">
      <c r="A277">
        <v>3411344000</v>
      </c>
      <c r="B277" t="str">
        <f>VLOOKUP(A277,'Energy Provider Accounts'!C:D,2,FALSE)</f>
        <v>Streetlighting</v>
      </c>
      <c r="C277" t="s">
        <v>342</v>
      </c>
      <c r="D277" s="3">
        <v>42972</v>
      </c>
      <c r="E277" s="11" t="s">
        <v>364</v>
      </c>
      <c r="F277">
        <v>30</v>
      </c>
      <c r="G277" t="s">
        <v>344</v>
      </c>
      <c r="H277" t="s">
        <v>345</v>
      </c>
      <c r="I277">
        <v>8415</v>
      </c>
      <c r="J277">
        <v>0</v>
      </c>
      <c r="K277">
        <v>0</v>
      </c>
      <c r="L277">
        <v>1032.76</v>
      </c>
      <c r="M277">
        <v>1602.97</v>
      </c>
      <c r="N277">
        <v>2636.78</v>
      </c>
      <c r="O277">
        <v>2017</v>
      </c>
      <c r="P277">
        <v>8</v>
      </c>
      <c r="Q277">
        <v>25</v>
      </c>
      <c r="R277">
        <v>20170726</v>
      </c>
      <c r="S277" s="237" t="str">
        <f t="shared" si="4"/>
        <v>Aug</v>
      </c>
    </row>
    <row r="278" spans="1:19" x14ac:dyDescent="0.25">
      <c r="A278">
        <v>3411344000</v>
      </c>
      <c r="B278" t="str">
        <f>VLOOKUP(A278,'Energy Provider Accounts'!C:D,2,FALSE)</f>
        <v>Streetlighting</v>
      </c>
      <c r="C278" t="s">
        <v>342</v>
      </c>
      <c r="D278" s="3">
        <v>43004</v>
      </c>
      <c r="E278" s="11" t="s">
        <v>365</v>
      </c>
      <c r="F278">
        <v>30</v>
      </c>
      <c r="G278" t="s">
        <v>344</v>
      </c>
      <c r="H278" t="s">
        <v>345</v>
      </c>
      <c r="I278">
        <v>9312</v>
      </c>
      <c r="J278">
        <v>0</v>
      </c>
      <c r="K278">
        <v>0</v>
      </c>
      <c r="L278">
        <v>946.19</v>
      </c>
      <c r="M278">
        <v>1662.4</v>
      </c>
      <c r="N278">
        <v>2609.63</v>
      </c>
      <c r="O278">
        <v>2017</v>
      </c>
      <c r="P278">
        <v>9</v>
      </c>
      <c r="Q278">
        <v>26</v>
      </c>
      <c r="R278">
        <v>20170827</v>
      </c>
      <c r="S278" s="237" t="str">
        <f t="shared" si="4"/>
        <v>Sep</v>
      </c>
    </row>
    <row r="279" spans="1:19" x14ac:dyDescent="0.25">
      <c r="A279">
        <v>3411344000</v>
      </c>
      <c r="B279" t="str">
        <f>VLOOKUP(A279,'Energy Provider Accounts'!C:D,2,FALSE)</f>
        <v>Streetlighting</v>
      </c>
      <c r="C279" t="s">
        <v>342</v>
      </c>
      <c r="D279" s="3">
        <v>43033</v>
      </c>
      <c r="E279" s="11" t="s">
        <v>366</v>
      </c>
      <c r="F279">
        <v>30</v>
      </c>
      <c r="G279" t="s">
        <v>344</v>
      </c>
      <c r="H279" t="s">
        <v>345</v>
      </c>
      <c r="I279">
        <v>10688</v>
      </c>
      <c r="J279">
        <v>0</v>
      </c>
      <c r="K279">
        <v>0</v>
      </c>
      <c r="L279">
        <v>1088.24</v>
      </c>
      <c r="M279">
        <v>1605.08</v>
      </c>
      <c r="N279">
        <v>2694.4</v>
      </c>
      <c r="O279">
        <v>2017</v>
      </c>
      <c r="P279">
        <v>10</v>
      </c>
      <c r="Q279">
        <v>25</v>
      </c>
      <c r="R279">
        <v>20170925</v>
      </c>
      <c r="S279" s="237" t="str">
        <f t="shared" si="4"/>
        <v>Oct</v>
      </c>
    </row>
    <row r="280" spans="1:19" x14ac:dyDescent="0.25">
      <c r="A280">
        <v>3411344000</v>
      </c>
      <c r="B280" t="str">
        <f>VLOOKUP(A280,'Energy Provider Accounts'!C:D,2,FALSE)</f>
        <v>Streetlighting</v>
      </c>
      <c r="C280" t="s">
        <v>342</v>
      </c>
      <c r="D280" s="3">
        <v>43066</v>
      </c>
      <c r="E280" s="11" t="s">
        <v>367</v>
      </c>
      <c r="F280">
        <v>30</v>
      </c>
      <c r="G280" t="s">
        <v>344</v>
      </c>
      <c r="H280" t="s">
        <v>345</v>
      </c>
      <c r="I280">
        <v>11487</v>
      </c>
      <c r="J280">
        <v>0</v>
      </c>
      <c r="K280">
        <v>0</v>
      </c>
      <c r="L280">
        <v>1368.1</v>
      </c>
      <c r="M280">
        <v>1470.51</v>
      </c>
      <c r="N280">
        <v>2839.75</v>
      </c>
      <c r="O280">
        <v>2017</v>
      </c>
      <c r="P280">
        <v>11</v>
      </c>
      <c r="Q280">
        <v>27</v>
      </c>
      <c r="R280">
        <v>20171028</v>
      </c>
      <c r="S280" s="237" t="str">
        <f t="shared" si="4"/>
        <v>Nov</v>
      </c>
    </row>
    <row r="281" spans="1:19" x14ac:dyDescent="0.25">
      <c r="A281">
        <v>3411344000</v>
      </c>
      <c r="B281" t="str">
        <f>VLOOKUP(A281,'Energy Provider Accounts'!C:D,2,FALSE)</f>
        <v>Streetlighting</v>
      </c>
      <c r="C281" t="s">
        <v>342</v>
      </c>
      <c r="D281" s="3">
        <v>43097</v>
      </c>
      <c r="E281" s="11" t="s">
        <v>368</v>
      </c>
      <c r="F281">
        <v>30</v>
      </c>
      <c r="G281" t="s">
        <v>344</v>
      </c>
      <c r="H281" t="s">
        <v>345</v>
      </c>
      <c r="I281">
        <v>12662</v>
      </c>
      <c r="J281">
        <v>0</v>
      </c>
      <c r="K281">
        <v>0</v>
      </c>
      <c r="L281">
        <v>1439.29</v>
      </c>
      <c r="M281">
        <v>1427.38</v>
      </c>
      <c r="N281">
        <v>2867.82</v>
      </c>
      <c r="O281">
        <v>2017</v>
      </c>
      <c r="P281">
        <v>12</v>
      </c>
      <c r="Q281">
        <v>28</v>
      </c>
      <c r="R281">
        <v>20171128</v>
      </c>
      <c r="S281" s="237" t="str">
        <f t="shared" si="4"/>
        <v>Dec</v>
      </c>
    </row>
    <row r="282" spans="1:19" x14ac:dyDescent="0.25">
      <c r="A282">
        <v>3411346000</v>
      </c>
      <c r="B282" t="str">
        <f>VLOOKUP(A282,'Energy Provider Accounts'!C:D,2,FALSE)</f>
        <v>Streetlighting</v>
      </c>
      <c r="C282" t="s">
        <v>342</v>
      </c>
      <c r="D282" s="3">
        <v>42398</v>
      </c>
      <c r="E282" s="11" t="s">
        <v>343</v>
      </c>
      <c r="F282">
        <v>30</v>
      </c>
      <c r="G282" t="s">
        <v>344</v>
      </c>
      <c r="H282" t="s">
        <v>345</v>
      </c>
      <c r="I282">
        <v>507</v>
      </c>
      <c r="J282">
        <v>0</v>
      </c>
      <c r="K282">
        <v>0</v>
      </c>
      <c r="L282">
        <v>53.67</v>
      </c>
      <c r="M282">
        <v>71.58</v>
      </c>
      <c r="N282">
        <v>125.29</v>
      </c>
      <c r="O282">
        <v>2016</v>
      </c>
      <c r="P282">
        <v>1</v>
      </c>
      <c r="Q282">
        <v>29</v>
      </c>
      <c r="R282">
        <v>20151230</v>
      </c>
      <c r="S282" s="237" t="str">
        <f t="shared" si="4"/>
        <v>Jan</v>
      </c>
    </row>
    <row r="283" spans="1:19" x14ac:dyDescent="0.25">
      <c r="A283">
        <v>3411346000</v>
      </c>
      <c r="B283" t="str">
        <f>VLOOKUP(A283,'Energy Provider Accounts'!C:D,2,FALSE)</f>
        <v>Streetlighting</v>
      </c>
      <c r="C283" t="s">
        <v>342</v>
      </c>
      <c r="D283" s="3">
        <v>42430</v>
      </c>
      <c r="E283" s="11" t="s">
        <v>346</v>
      </c>
      <c r="F283">
        <v>30</v>
      </c>
      <c r="G283" t="s">
        <v>344</v>
      </c>
      <c r="H283" t="s">
        <v>345</v>
      </c>
      <c r="I283">
        <v>425</v>
      </c>
      <c r="J283">
        <v>0</v>
      </c>
      <c r="K283">
        <v>0</v>
      </c>
      <c r="L283">
        <v>56.88</v>
      </c>
      <c r="M283">
        <v>69.900000000000006</v>
      </c>
      <c r="N283">
        <v>126.84</v>
      </c>
      <c r="O283">
        <v>2016</v>
      </c>
      <c r="P283">
        <v>3</v>
      </c>
      <c r="Q283">
        <v>1</v>
      </c>
      <c r="R283">
        <v>20160131</v>
      </c>
      <c r="S283" s="237" t="str">
        <f t="shared" si="4"/>
        <v>Mar</v>
      </c>
    </row>
    <row r="284" spans="1:19" x14ac:dyDescent="0.25">
      <c r="A284">
        <v>3411346000</v>
      </c>
      <c r="B284" t="str">
        <f>VLOOKUP(A284,'Energy Provider Accounts'!C:D,2,FALSE)</f>
        <v>Streetlighting</v>
      </c>
      <c r="C284" t="s">
        <v>342</v>
      </c>
      <c r="D284" s="3">
        <v>42459</v>
      </c>
      <c r="E284" s="11" t="s">
        <v>347</v>
      </c>
      <c r="F284">
        <v>30</v>
      </c>
      <c r="G284" t="s">
        <v>344</v>
      </c>
      <c r="H284" t="s">
        <v>345</v>
      </c>
      <c r="I284">
        <v>413</v>
      </c>
      <c r="J284">
        <v>0</v>
      </c>
      <c r="K284">
        <v>0</v>
      </c>
      <c r="L284">
        <v>51.88</v>
      </c>
      <c r="M284">
        <v>73.819999999999993</v>
      </c>
      <c r="N284">
        <v>125.76</v>
      </c>
      <c r="O284">
        <v>2016</v>
      </c>
      <c r="P284">
        <v>3</v>
      </c>
      <c r="Q284">
        <v>30</v>
      </c>
      <c r="R284">
        <v>20160229</v>
      </c>
      <c r="S284" s="237" t="str">
        <f t="shared" si="4"/>
        <v>Mar</v>
      </c>
    </row>
    <row r="285" spans="1:19" x14ac:dyDescent="0.25">
      <c r="A285">
        <v>3411346000</v>
      </c>
      <c r="B285" t="str">
        <f>VLOOKUP(A285,'Energy Provider Accounts'!C:D,2,FALSE)</f>
        <v>Streetlighting</v>
      </c>
      <c r="C285" t="s">
        <v>342</v>
      </c>
      <c r="D285" s="3">
        <v>42488</v>
      </c>
      <c r="E285" s="11" t="s">
        <v>348</v>
      </c>
      <c r="F285">
        <v>30</v>
      </c>
      <c r="G285" t="s">
        <v>344</v>
      </c>
      <c r="H285" t="s">
        <v>345</v>
      </c>
      <c r="I285">
        <v>362</v>
      </c>
      <c r="J285">
        <v>0</v>
      </c>
      <c r="K285">
        <v>0</v>
      </c>
      <c r="L285">
        <v>41.49</v>
      </c>
      <c r="M285">
        <v>78</v>
      </c>
      <c r="N285">
        <v>119.53</v>
      </c>
      <c r="O285">
        <v>2016</v>
      </c>
      <c r="P285">
        <v>4</v>
      </c>
      <c r="Q285">
        <v>28</v>
      </c>
      <c r="R285">
        <v>20160329</v>
      </c>
      <c r="S285" s="237" t="str">
        <f t="shared" si="4"/>
        <v>Apr</v>
      </c>
    </row>
    <row r="286" spans="1:19" x14ac:dyDescent="0.25">
      <c r="A286">
        <v>3411346000</v>
      </c>
      <c r="B286" t="str">
        <f>VLOOKUP(A286,'Energy Provider Accounts'!C:D,2,FALSE)</f>
        <v>Streetlighting</v>
      </c>
      <c r="C286" t="s">
        <v>342</v>
      </c>
      <c r="D286" s="3">
        <v>42517</v>
      </c>
      <c r="E286" s="11" t="s">
        <v>349</v>
      </c>
      <c r="F286">
        <v>30</v>
      </c>
      <c r="G286" t="s">
        <v>344</v>
      </c>
      <c r="H286" t="s">
        <v>345</v>
      </c>
      <c r="I286">
        <v>326</v>
      </c>
      <c r="J286">
        <v>0</v>
      </c>
      <c r="K286">
        <v>0</v>
      </c>
      <c r="L286">
        <v>28.91</v>
      </c>
      <c r="M286">
        <v>84.26</v>
      </c>
      <c r="N286">
        <v>113.21</v>
      </c>
      <c r="O286">
        <v>2016</v>
      </c>
      <c r="P286">
        <v>5</v>
      </c>
      <c r="Q286">
        <v>27</v>
      </c>
      <c r="R286">
        <v>20160427</v>
      </c>
      <c r="S286" s="237" t="str">
        <f t="shared" si="4"/>
        <v>May</v>
      </c>
    </row>
    <row r="287" spans="1:19" x14ac:dyDescent="0.25">
      <c r="A287">
        <v>3411346000</v>
      </c>
      <c r="B287" t="str">
        <f>VLOOKUP(A287,'Energy Provider Accounts'!C:D,2,FALSE)</f>
        <v>Streetlighting</v>
      </c>
      <c r="C287" t="s">
        <v>342</v>
      </c>
      <c r="D287" s="3">
        <v>42549</v>
      </c>
      <c r="E287" s="11" t="s">
        <v>350</v>
      </c>
      <c r="F287">
        <v>30</v>
      </c>
      <c r="G287" t="s">
        <v>344</v>
      </c>
      <c r="H287" t="s">
        <v>345</v>
      </c>
      <c r="I287">
        <v>292</v>
      </c>
      <c r="J287">
        <v>0</v>
      </c>
      <c r="K287">
        <v>0</v>
      </c>
      <c r="L287">
        <v>29.34</v>
      </c>
      <c r="M287">
        <v>83.47</v>
      </c>
      <c r="N287">
        <v>112.85</v>
      </c>
      <c r="O287">
        <v>2016</v>
      </c>
      <c r="P287">
        <v>6</v>
      </c>
      <c r="Q287">
        <v>28</v>
      </c>
      <c r="R287">
        <v>20160529</v>
      </c>
      <c r="S287" s="237" t="str">
        <f t="shared" si="4"/>
        <v>Jun</v>
      </c>
    </row>
    <row r="288" spans="1:19" x14ac:dyDescent="0.25">
      <c r="A288">
        <v>3411346000</v>
      </c>
      <c r="B288" t="str">
        <f>VLOOKUP(A288,'Energy Provider Accounts'!C:D,2,FALSE)</f>
        <v>Streetlighting</v>
      </c>
      <c r="C288" t="s">
        <v>342</v>
      </c>
      <c r="D288" s="3">
        <v>42579</v>
      </c>
      <c r="E288" s="11" t="s">
        <v>351</v>
      </c>
      <c r="F288">
        <v>30</v>
      </c>
      <c r="G288" t="s">
        <v>344</v>
      </c>
      <c r="H288" t="s">
        <v>345</v>
      </c>
      <c r="I288">
        <v>314</v>
      </c>
      <c r="J288">
        <v>0</v>
      </c>
      <c r="K288">
        <v>0</v>
      </c>
      <c r="L288">
        <v>26.18</v>
      </c>
      <c r="M288">
        <v>90.35</v>
      </c>
      <c r="N288">
        <v>116.57</v>
      </c>
      <c r="O288">
        <v>2016</v>
      </c>
      <c r="P288">
        <v>7</v>
      </c>
      <c r="Q288">
        <v>28</v>
      </c>
      <c r="R288">
        <v>20160628</v>
      </c>
      <c r="S288" s="237" t="str">
        <f t="shared" si="4"/>
        <v>Jul</v>
      </c>
    </row>
    <row r="289" spans="1:19" x14ac:dyDescent="0.25">
      <c r="A289">
        <v>3411346000</v>
      </c>
      <c r="B289" t="str">
        <f>VLOOKUP(A289,'Energy Provider Accounts'!C:D,2,FALSE)</f>
        <v>Streetlighting</v>
      </c>
      <c r="C289" t="s">
        <v>342</v>
      </c>
      <c r="D289" s="3">
        <v>42608</v>
      </c>
      <c r="E289" s="11" t="s">
        <v>352</v>
      </c>
      <c r="F289">
        <v>30</v>
      </c>
      <c r="G289" t="s">
        <v>344</v>
      </c>
      <c r="H289" t="s">
        <v>345</v>
      </c>
      <c r="I289">
        <v>350</v>
      </c>
      <c r="J289">
        <v>0</v>
      </c>
      <c r="K289">
        <v>0</v>
      </c>
      <c r="L289">
        <v>41.21</v>
      </c>
      <c r="M289">
        <v>83.15</v>
      </c>
      <c r="N289">
        <v>124.4</v>
      </c>
      <c r="O289">
        <v>2016</v>
      </c>
      <c r="P289">
        <v>8</v>
      </c>
      <c r="Q289">
        <v>26</v>
      </c>
      <c r="R289">
        <v>20160727</v>
      </c>
      <c r="S289" s="237" t="str">
        <f t="shared" si="4"/>
        <v>Aug</v>
      </c>
    </row>
    <row r="290" spans="1:19" x14ac:dyDescent="0.25">
      <c r="A290">
        <v>3411346000</v>
      </c>
      <c r="B290" t="str">
        <f>VLOOKUP(A290,'Energy Provider Accounts'!C:D,2,FALSE)</f>
        <v>Streetlighting</v>
      </c>
      <c r="C290" t="s">
        <v>342</v>
      </c>
      <c r="D290" s="3">
        <v>42640</v>
      </c>
      <c r="E290" s="11" t="s">
        <v>353</v>
      </c>
      <c r="F290">
        <v>30</v>
      </c>
      <c r="G290" t="s">
        <v>344</v>
      </c>
      <c r="H290" t="s">
        <v>345</v>
      </c>
      <c r="I290">
        <v>391</v>
      </c>
      <c r="J290">
        <v>0</v>
      </c>
      <c r="K290">
        <v>0</v>
      </c>
      <c r="L290">
        <v>44.96</v>
      </c>
      <c r="M290">
        <v>81.39</v>
      </c>
      <c r="N290">
        <v>126.39</v>
      </c>
      <c r="O290">
        <v>2016</v>
      </c>
      <c r="P290">
        <v>9</v>
      </c>
      <c r="Q290">
        <v>27</v>
      </c>
      <c r="R290">
        <v>20160828</v>
      </c>
      <c r="S290" s="237" t="str">
        <f t="shared" si="4"/>
        <v>Sep</v>
      </c>
    </row>
    <row r="291" spans="1:19" x14ac:dyDescent="0.25">
      <c r="A291">
        <v>3411346000</v>
      </c>
      <c r="B291" t="str">
        <f>VLOOKUP(A291,'Energy Provider Accounts'!C:D,2,FALSE)</f>
        <v>Streetlighting</v>
      </c>
      <c r="C291" t="s">
        <v>342</v>
      </c>
      <c r="D291" s="3">
        <v>42669</v>
      </c>
      <c r="E291" s="11" t="s">
        <v>354</v>
      </c>
      <c r="F291">
        <v>30</v>
      </c>
      <c r="G291" t="s">
        <v>344</v>
      </c>
      <c r="H291" t="s">
        <v>345</v>
      </c>
      <c r="I291">
        <v>449</v>
      </c>
      <c r="J291">
        <v>0</v>
      </c>
      <c r="K291">
        <v>0</v>
      </c>
      <c r="L291">
        <v>46.13</v>
      </c>
      <c r="M291">
        <v>81.099999999999994</v>
      </c>
      <c r="N291">
        <v>127.27</v>
      </c>
      <c r="O291">
        <v>2016</v>
      </c>
      <c r="P291">
        <v>10</v>
      </c>
      <c r="Q291">
        <v>26</v>
      </c>
      <c r="R291">
        <v>20160926</v>
      </c>
      <c r="S291" s="237" t="str">
        <f t="shared" si="4"/>
        <v>Oct</v>
      </c>
    </row>
    <row r="292" spans="1:19" x14ac:dyDescent="0.25">
      <c r="A292">
        <v>3411346000</v>
      </c>
      <c r="B292" t="str">
        <f>VLOOKUP(A292,'Energy Provider Accounts'!C:D,2,FALSE)</f>
        <v>Streetlighting</v>
      </c>
      <c r="C292" t="s">
        <v>342</v>
      </c>
      <c r="D292" s="3">
        <v>42702</v>
      </c>
      <c r="E292" s="11" t="s">
        <v>355</v>
      </c>
      <c r="F292">
        <v>30</v>
      </c>
      <c r="G292" t="s">
        <v>344</v>
      </c>
      <c r="H292" t="s">
        <v>345</v>
      </c>
      <c r="I292">
        <v>483</v>
      </c>
      <c r="J292">
        <v>0</v>
      </c>
      <c r="K292">
        <v>0</v>
      </c>
      <c r="L292">
        <v>50.53</v>
      </c>
      <c r="M292">
        <v>78.900000000000006</v>
      </c>
      <c r="N292">
        <v>129.47</v>
      </c>
      <c r="O292">
        <v>2016</v>
      </c>
      <c r="P292">
        <v>11</v>
      </c>
      <c r="Q292">
        <v>28</v>
      </c>
      <c r="R292">
        <v>20161029</v>
      </c>
      <c r="S292" s="237" t="str">
        <f t="shared" si="4"/>
        <v>Nov</v>
      </c>
    </row>
    <row r="293" spans="1:19" x14ac:dyDescent="0.25">
      <c r="A293">
        <v>3411346000</v>
      </c>
      <c r="B293" t="str">
        <f>VLOOKUP(A293,'Energy Provider Accounts'!C:D,2,FALSE)</f>
        <v>Streetlighting</v>
      </c>
      <c r="C293" t="s">
        <v>342</v>
      </c>
      <c r="D293" s="3">
        <v>42733</v>
      </c>
      <c r="E293" s="11" t="s">
        <v>356</v>
      </c>
      <c r="F293">
        <v>30</v>
      </c>
      <c r="G293" t="s">
        <v>344</v>
      </c>
      <c r="H293" t="s">
        <v>345</v>
      </c>
      <c r="I293">
        <v>536</v>
      </c>
      <c r="J293">
        <v>0</v>
      </c>
      <c r="K293">
        <v>0</v>
      </c>
      <c r="L293">
        <v>49.38</v>
      </c>
      <c r="M293">
        <v>79.19</v>
      </c>
      <c r="N293">
        <v>128.61000000000001</v>
      </c>
      <c r="O293">
        <v>2016</v>
      </c>
      <c r="P293">
        <v>12</v>
      </c>
      <c r="Q293">
        <v>29</v>
      </c>
      <c r="R293">
        <v>20161129</v>
      </c>
      <c r="S293" s="237" t="str">
        <f t="shared" si="4"/>
        <v>Dec</v>
      </c>
    </row>
    <row r="294" spans="1:19" x14ac:dyDescent="0.25">
      <c r="A294">
        <v>3411346000</v>
      </c>
      <c r="B294" t="str">
        <f>VLOOKUP(A294,'Energy Provider Accounts'!C:D,2,FALSE)</f>
        <v>Streetlighting</v>
      </c>
      <c r="C294" t="s">
        <v>342</v>
      </c>
      <c r="D294" s="3">
        <v>42765</v>
      </c>
      <c r="E294" s="11" t="s">
        <v>357</v>
      </c>
      <c r="F294">
        <v>30</v>
      </c>
      <c r="G294" t="s">
        <v>344</v>
      </c>
      <c r="H294" t="s">
        <v>345</v>
      </c>
      <c r="I294">
        <v>507</v>
      </c>
      <c r="J294">
        <v>0</v>
      </c>
      <c r="K294">
        <v>0</v>
      </c>
      <c r="L294">
        <v>55.59</v>
      </c>
      <c r="M294">
        <v>75.739999999999995</v>
      </c>
      <c r="N294">
        <v>131.37</v>
      </c>
      <c r="O294">
        <v>2017</v>
      </c>
      <c r="P294">
        <v>1</v>
      </c>
      <c r="Q294">
        <v>30</v>
      </c>
      <c r="R294">
        <v>20161231</v>
      </c>
      <c r="S294" s="237" t="str">
        <f t="shared" si="4"/>
        <v>Jan</v>
      </c>
    </row>
    <row r="295" spans="1:19" x14ac:dyDescent="0.25">
      <c r="A295">
        <v>3411346000</v>
      </c>
      <c r="B295" t="str">
        <f>VLOOKUP(A295,'Energy Provider Accounts'!C:D,2,FALSE)</f>
        <v>Streetlighting</v>
      </c>
      <c r="C295" t="s">
        <v>342</v>
      </c>
      <c r="D295" s="3">
        <v>42795</v>
      </c>
      <c r="E295" s="11" t="s">
        <v>358</v>
      </c>
      <c r="F295">
        <v>30</v>
      </c>
      <c r="G295" t="s">
        <v>344</v>
      </c>
      <c r="H295" t="s">
        <v>345</v>
      </c>
      <c r="I295">
        <v>425</v>
      </c>
      <c r="J295">
        <v>0</v>
      </c>
      <c r="K295">
        <v>0</v>
      </c>
      <c r="L295">
        <v>49.04</v>
      </c>
      <c r="M295">
        <v>79.08</v>
      </c>
      <c r="N295">
        <v>128.18</v>
      </c>
      <c r="O295">
        <v>2017</v>
      </c>
      <c r="P295">
        <v>3</v>
      </c>
      <c r="Q295">
        <v>1</v>
      </c>
      <c r="R295">
        <v>20170130</v>
      </c>
      <c r="S295" s="237" t="str">
        <f t="shared" si="4"/>
        <v>Mar</v>
      </c>
    </row>
    <row r="296" spans="1:19" x14ac:dyDescent="0.25">
      <c r="A296">
        <v>3411346000</v>
      </c>
      <c r="B296" t="str">
        <f>VLOOKUP(A296,'Energy Provider Accounts'!C:D,2,FALSE)</f>
        <v>Streetlighting</v>
      </c>
      <c r="C296" t="s">
        <v>342</v>
      </c>
      <c r="D296" s="3">
        <v>42823</v>
      </c>
      <c r="E296" s="11" t="s">
        <v>359</v>
      </c>
      <c r="F296">
        <v>30</v>
      </c>
      <c r="G296" t="s">
        <v>344</v>
      </c>
      <c r="H296" t="s">
        <v>345</v>
      </c>
      <c r="I296">
        <v>413</v>
      </c>
      <c r="J296">
        <v>0</v>
      </c>
      <c r="K296">
        <v>0</v>
      </c>
      <c r="L296">
        <v>38.24</v>
      </c>
      <c r="M296">
        <v>84.77</v>
      </c>
      <c r="N296">
        <v>123.06</v>
      </c>
      <c r="O296">
        <v>2017</v>
      </c>
      <c r="P296">
        <v>3</v>
      </c>
      <c r="Q296">
        <v>29</v>
      </c>
      <c r="R296">
        <v>20170227</v>
      </c>
      <c r="S296" s="237" t="str">
        <f t="shared" si="4"/>
        <v>Mar</v>
      </c>
    </row>
    <row r="297" spans="1:19" x14ac:dyDescent="0.25">
      <c r="A297">
        <v>3411346000</v>
      </c>
      <c r="B297" t="str">
        <f>VLOOKUP(A297,'Energy Provider Accounts'!C:D,2,FALSE)</f>
        <v>Streetlighting</v>
      </c>
      <c r="C297" t="s">
        <v>342</v>
      </c>
      <c r="D297" s="3">
        <v>42853</v>
      </c>
      <c r="E297" s="11" t="s">
        <v>360</v>
      </c>
      <c r="F297">
        <v>30</v>
      </c>
      <c r="G297" t="s">
        <v>344</v>
      </c>
      <c r="H297" t="s">
        <v>345</v>
      </c>
      <c r="I297">
        <v>362</v>
      </c>
      <c r="J297">
        <v>0</v>
      </c>
      <c r="K297">
        <v>0</v>
      </c>
      <c r="L297">
        <v>43.85</v>
      </c>
      <c r="M297">
        <v>81.56</v>
      </c>
      <c r="N297">
        <v>125.46</v>
      </c>
      <c r="O297">
        <v>2017</v>
      </c>
      <c r="P297">
        <v>4</v>
      </c>
      <c r="Q297">
        <v>28</v>
      </c>
      <c r="R297">
        <v>20170329</v>
      </c>
      <c r="S297" s="237" t="str">
        <f t="shared" si="4"/>
        <v>Apr</v>
      </c>
    </row>
    <row r="298" spans="1:19" x14ac:dyDescent="0.25">
      <c r="A298">
        <v>3411346000</v>
      </c>
      <c r="B298" t="str">
        <f>VLOOKUP(A298,'Energy Provider Accounts'!C:D,2,FALSE)</f>
        <v>Streetlighting</v>
      </c>
      <c r="C298" t="s">
        <v>342</v>
      </c>
      <c r="D298" s="3">
        <v>42881</v>
      </c>
      <c r="E298" s="11" t="s">
        <v>361</v>
      </c>
      <c r="F298">
        <v>30</v>
      </c>
      <c r="G298" t="s">
        <v>344</v>
      </c>
      <c r="H298" t="s">
        <v>345</v>
      </c>
      <c r="I298">
        <v>294</v>
      </c>
      <c r="J298">
        <v>0</v>
      </c>
      <c r="K298">
        <v>0</v>
      </c>
      <c r="L298">
        <v>39.159999999999997</v>
      </c>
      <c r="M298">
        <v>85.45</v>
      </c>
      <c r="N298">
        <v>124.66</v>
      </c>
      <c r="O298">
        <v>2017</v>
      </c>
      <c r="P298">
        <v>5</v>
      </c>
      <c r="Q298">
        <v>26</v>
      </c>
      <c r="R298">
        <v>20170426</v>
      </c>
      <c r="S298" s="237" t="str">
        <f t="shared" si="4"/>
        <v>May</v>
      </c>
    </row>
    <row r="299" spans="1:19" x14ac:dyDescent="0.25">
      <c r="A299">
        <v>3411346000</v>
      </c>
      <c r="B299" t="str">
        <f>VLOOKUP(A299,'Energy Provider Accounts'!C:D,2,FALSE)</f>
        <v>Streetlighting</v>
      </c>
      <c r="C299" t="s">
        <v>342</v>
      </c>
      <c r="D299" s="3">
        <v>42913</v>
      </c>
      <c r="E299" s="11" t="s">
        <v>362</v>
      </c>
      <c r="F299">
        <v>30</v>
      </c>
      <c r="G299" t="s">
        <v>344</v>
      </c>
      <c r="H299" t="s">
        <v>345</v>
      </c>
      <c r="I299">
        <v>263</v>
      </c>
      <c r="J299">
        <v>0</v>
      </c>
      <c r="K299">
        <v>0</v>
      </c>
      <c r="L299">
        <v>25.51</v>
      </c>
      <c r="M299">
        <v>92.27</v>
      </c>
      <c r="N299">
        <v>117.83</v>
      </c>
      <c r="O299">
        <v>2017</v>
      </c>
      <c r="P299">
        <v>6</v>
      </c>
      <c r="Q299">
        <v>27</v>
      </c>
      <c r="R299">
        <v>20170528</v>
      </c>
      <c r="S299" s="237" t="str">
        <f t="shared" si="4"/>
        <v>Jun</v>
      </c>
    </row>
    <row r="300" spans="1:19" x14ac:dyDescent="0.25">
      <c r="A300">
        <v>3411346000</v>
      </c>
      <c r="B300" t="str">
        <f>VLOOKUP(A300,'Energy Provider Accounts'!C:D,2,FALSE)</f>
        <v>Streetlighting</v>
      </c>
      <c r="C300" t="s">
        <v>342</v>
      </c>
      <c r="D300" s="3">
        <v>42943</v>
      </c>
      <c r="E300" s="11" t="s">
        <v>363</v>
      </c>
      <c r="F300">
        <v>30</v>
      </c>
      <c r="G300" t="s">
        <v>344</v>
      </c>
      <c r="H300" t="s">
        <v>345</v>
      </c>
      <c r="I300">
        <v>283</v>
      </c>
      <c r="J300">
        <v>0</v>
      </c>
      <c r="K300">
        <v>0</v>
      </c>
      <c r="L300">
        <v>30.95</v>
      </c>
      <c r="M300">
        <v>94.18</v>
      </c>
      <c r="N300">
        <v>125.18</v>
      </c>
      <c r="O300">
        <v>2017</v>
      </c>
      <c r="P300">
        <v>7</v>
      </c>
      <c r="Q300">
        <v>27</v>
      </c>
      <c r="R300">
        <v>20170627</v>
      </c>
      <c r="S300" s="237" t="str">
        <f t="shared" si="4"/>
        <v>Jul</v>
      </c>
    </row>
    <row r="301" spans="1:19" x14ac:dyDescent="0.25">
      <c r="A301">
        <v>3411346000</v>
      </c>
      <c r="B301" t="str">
        <f>VLOOKUP(A301,'Energy Provider Accounts'!C:D,2,FALSE)</f>
        <v>Streetlighting</v>
      </c>
      <c r="C301" t="s">
        <v>342</v>
      </c>
      <c r="D301" s="3">
        <v>42972</v>
      </c>
      <c r="E301" s="11" t="s">
        <v>364</v>
      </c>
      <c r="F301">
        <v>30</v>
      </c>
      <c r="G301" t="s">
        <v>344</v>
      </c>
      <c r="H301" t="s">
        <v>345</v>
      </c>
      <c r="I301">
        <v>316</v>
      </c>
      <c r="J301">
        <v>0</v>
      </c>
      <c r="K301">
        <v>0</v>
      </c>
      <c r="L301">
        <v>38.78</v>
      </c>
      <c r="M301">
        <v>91.03</v>
      </c>
      <c r="N301">
        <v>129.86000000000001</v>
      </c>
      <c r="O301">
        <v>2017</v>
      </c>
      <c r="P301">
        <v>8</v>
      </c>
      <c r="Q301">
        <v>25</v>
      </c>
      <c r="R301">
        <v>20170726</v>
      </c>
      <c r="S301" s="237" t="str">
        <f t="shared" si="4"/>
        <v>Aug</v>
      </c>
    </row>
    <row r="302" spans="1:19" x14ac:dyDescent="0.25">
      <c r="A302">
        <v>3411346000</v>
      </c>
      <c r="B302" t="str">
        <f>VLOOKUP(A302,'Energy Provider Accounts'!C:D,2,FALSE)</f>
        <v>Streetlighting</v>
      </c>
      <c r="C302" t="s">
        <v>342</v>
      </c>
      <c r="D302" s="3">
        <v>43004</v>
      </c>
      <c r="E302" s="11" t="s">
        <v>365</v>
      </c>
      <c r="F302">
        <v>30</v>
      </c>
      <c r="G302" t="s">
        <v>344</v>
      </c>
      <c r="H302" t="s">
        <v>345</v>
      </c>
      <c r="I302">
        <v>352</v>
      </c>
      <c r="J302">
        <v>0</v>
      </c>
      <c r="K302">
        <v>0</v>
      </c>
      <c r="L302">
        <v>35.76</v>
      </c>
      <c r="M302">
        <v>93.16</v>
      </c>
      <c r="N302">
        <v>128.97</v>
      </c>
      <c r="O302">
        <v>2017</v>
      </c>
      <c r="P302">
        <v>9</v>
      </c>
      <c r="Q302">
        <v>26</v>
      </c>
      <c r="R302">
        <v>20170827</v>
      </c>
      <c r="S302" s="237" t="str">
        <f t="shared" si="4"/>
        <v>Sep</v>
      </c>
    </row>
    <row r="303" spans="1:19" x14ac:dyDescent="0.25">
      <c r="A303">
        <v>3411346000</v>
      </c>
      <c r="B303" t="str">
        <f>VLOOKUP(A303,'Energy Provider Accounts'!C:D,2,FALSE)</f>
        <v>Streetlighting</v>
      </c>
      <c r="C303" t="s">
        <v>342</v>
      </c>
      <c r="D303" s="3">
        <v>43033</v>
      </c>
      <c r="E303" s="11" t="s">
        <v>366</v>
      </c>
      <c r="F303">
        <v>30</v>
      </c>
      <c r="G303" t="s">
        <v>344</v>
      </c>
      <c r="H303" t="s">
        <v>345</v>
      </c>
      <c r="I303">
        <v>404</v>
      </c>
      <c r="J303">
        <v>0</v>
      </c>
      <c r="K303">
        <v>0</v>
      </c>
      <c r="L303">
        <v>41.14</v>
      </c>
      <c r="M303">
        <v>90.76</v>
      </c>
      <c r="N303">
        <v>131.94999999999999</v>
      </c>
      <c r="O303">
        <v>2017</v>
      </c>
      <c r="P303">
        <v>10</v>
      </c>
      <c r="Q303">
        <v>25</v>
      </c>
      <c r="R303">
        <v>20170925</v>
      </c>
      <c r="S303" s="237" t="str">
        <f t="shared" si="4"/>
        <v>Oct</v>
      </c>
    </row>
    <row r="304" spans="1:19" x14ac:dyDescent="0.25">
      <c r="A304">
        <v>3411346000</v>
      </c>
      <c r="B304" t="str">
        <f>VLOOKUP(A304,'Energy Provider Accounts'!C:D,2,FALSE)</f>
        <v>Streetlighting</v>
      </c>
      <c r="C304" t="s">
        <v>342</v>
      </c>
      <c r="D304" s="3">
        <v>43066</v>
      </c>
      <c r="E304" s="11" t="s">
        <v>367</v>
      </c>
      <c r="F304">
        <v>30</v>
      </c>
      <c r="G304" t="s">
        <v>344</v>
      </c>
      <c r="H304" t="s">
        <v>345</v>
      </c>
      <c r="I304">
        <v>436</v>
      </c>
      <c r="J304">
        <v>0</v>
      </c>
      <c r="K304">
        <v>0</v>
      </c>
      <c r="L304">
        <v>51.91</v>
      </c>
      <c r="M304">
        <v>85.68</v>
      </c>
      <c r="N304">
        <v>137.63999999999999</v>
      </c>
      <c r="O304">
        <v>2017</v>
      </c>
      <c r="P304">
        <v>11</v>
      </c>
      <c r="Q304">
        <v>27</v>
      </c>
      <c r="R304">
        <v>20171028</v>
      </c>
      <c r="S304" s="237" t="str">
        <f t="shared" si="4"/>
        <v>Nov</v>
      </c>
    </row>
    <row r="305" spans="1:19" x14ac:dyDescent="0.25">
      <c r="A305">
        <v>3411346000</v>
      </c>
      <c r="B305" t="str">
        <f>VLOOKUP(A305,'Energy Provider Accounts'!C:D,2,FALSE)</f>
        <v>Streetlighting</v>
      </c>
      <c r="C305" t="s">
        <v>342</v>
      </c>
      <c r="D305" s="3">
        <v>43097</v>
      </c>
      <c r="E305" s="11" t="s">
        <v>368</v>
      </c>
      <c r="F305">
        <v>30</v>
      </c>
      <c r="G305" t="s">
        <v>344</v>
      </c>
      <c r="H305" t="s">
        <v>345</v>
      </c>
      <c r="I305">
        <v>483</v>
      </c>
      <c r="J305">
        <v>0</v>
      </c>
      <c r="K305">
        <v>0</v>
      </c>
      <c r="L305">
        <v>54.9</v>
      </c>
      <c r="M305">
        <v>83.92</v>
      </c>
      <c r="N305">
        <v>138.87</v>
      </c>
      <c r="O305">
        <v>2017</v>
      </c>
      <c r="P305">
        <v>12</v>
      </c>
      <c r="Q305">
        <v>28</v>
      </c>
      <c r="R305">
        <v>20171128</v>
      </c>
      <c r="S305" s="237" t="str">
        <f t="shared" si="4"/>
        <v>Dec</v>
      </c>
    </row>
    <row r="306" spans="1:19" x14ac:dyDescent="0.25">
      <c r="A306">
        <v>3411347000</v>
      </c>
      <c r="B306" t="str">
        <f>VLOOKUP(A306,'Energy Provider Accounts'!C:D,2,FALSE)</f>
        <v>Streetlighting</v>
      </c>
      <c r="C306" t="s">
        <v>342</v>
      </c>
      <c r="D306" s="3">
        <v>42398</v>
      </c>
      <c r="E306" s="11" t="s">
        <v>343</v>
      </c>
      <c r="F306">
        <v>30</v>
      </c>
      <c r="G306" t="s">
        <v>344</v>
      </c>
      <c r="H306" t="s">
        <v>345</v>
      </c>
      <c r="I306">
        <v>1144</v>
      </c>
      <c r="J306">
        <v>0</v>
      </c>
      <c r="K306">
        <v>0</v>
      </c>
      <c r="L306">
        <v>121.12</v>
      </c>
      <c r="M306">
        <v>266.8</v>
      </c>
      <c r="N306">
        <v>388.04</v>
      </c>
      <c r="O306">
        <v>2016</v>
      </c>
      <c r="P306">
        <v>1</v>
      </c>
      <c r="Q306">
        <v>29</v>
      </c>
      <c r="R306">
        <v>20151230</v>
      </c>
      <c r="S306" s="237" t="str">
        <f t="shared" si="4"/>
        <v>Jan</v>
      </c>
    </row>
    <row r="307" spans="1:19" x14ac:dyDescent="0.25">
      <c r="A307">
        <v>3411347000</v>
      </c>
      <c r="B307" t="str">
        <f>VLOOKUP(A307,'Energy Provider Accounts'!C:D,2,FALSE)</f>
        <v>Streetlighting</v>
      </c>
      <c r="C307" t="s">
        <v>342</v>
      </c>
      <c r="D307" s="3">
        <v>42430</v>
      </c>
      <c r="E307" s="11" t="s">
        <v>346</v>
      </c>
      <c r="F307">
        <v>30</v>
      </c>
      <c r="G307" t="s">
        <v>344</v>
      </c>
      <c r="H307" t="s">
        <v>345</v>
      </c>
      <c r="I307">
        <v>951</v>
      </c>
      <c r="J307">
        <v>0</v>
      </c>
      <c r="K307">
        <v>0</v>
      </c>
      <c r="L307">
        <v>127.28</v>
      </c>
      <c r="M307">
        <v>263.56</v>
      </c>
      <c r="N307">
        <v>391.04</v>
      </c>
      <c r="O307">
        <v>2016</v>
      </c>
      <c r="P307">
        <v>3</v>
      </c>
      <c r="Q307">
        <v>1</v>
      </c>
      <c r="R307">
        <v>20160131</v>
      </c>
      <c r="S307" s="237" t="str">
        <f t="shared" si="4"/>
        <v>Mar</v>
      </c>
    </row>
    <row r="308" spans="1:19" x14ac:dyDescent="0.25">
      <c r="A308">
        <v>3411347000</v>
      </c>
      <c r="B308" t="str">
        <f>VLOOKUP(A308,'Energy Provider Accounts'!C:D,2,FALSE)</f>
        <v>Streetlighting</v>
      </c>
      <c r="C308" t="s">
        <v>342</v>
      </c>
      <c r="D308" s="3">
        <v>42459</v>
      </c>
      <c r="E308" s="11" t="s">
        <v>347</v>
      </c>
      <c r="F308">
        <v>30</v>
      </c>
      <c r="G308" t="s">
        <v>344</v>
      </c>
      <c r="H308" t="s">
        <v>345</v>
      </c>
      <c r="I308">
        <v>920</v>
      </c>
      <c r="J308">
        <v>0</v>
      </c>
      <c r="K308">
        <v>0</v>
      </c>
      <c r="L308">
        <v>115.6</v>
      </c>
      <c r="M308">
        <v>272.56</v>
      </c>
      <c r="N308">
        <v>388.35</v>
      </c>
      <c r="O308">
        <v>2016</v>
      </c>
      <c r="P308">
        <v>3</v>
      </c>
      <c r="Q308">
        <v>30</v>
      </c>
      <c r="R308">
        <v>20160229</v>
      </c>
      <c r="S308" s="237" t="str">
        <f t="shared" si="4"/>
        <v>Mar</v>
      </c>
    </row>
    <row r="309" spans="1:19" x14ac:dyDescent="0.25">
      <c r="A309">
        <v>3411347000</v>
      </c>
      <c r="B309" t="str">
        <f>VLOOKUP(A309,'Energy Provider Accounts'!C:D,2,FALSE)</f>
        <v>Streetlighting</v>
      </c>
      <c r="C309" t="s">
        <v>342</v>
      </c>
      <c r="D309" s="3">
        <v>42488</v>
      </c>
      <c r="E309" s="11" t="s">
        <v>348</v>
      </c>
      <c r="F309">
        <v>30</v>
      </c>
      <c r="G309" t="s">
        <v>344</v>
      </c>
      <c r="H309" t="s">
        <v>345</v>
      </c>
      <c r="I309">
        <v>820</v>
      </c>
      <c r="J309">
        <v>0</v>
      </c>
      <c r="K309">
        <v>0</v>
      </c>
      <c r="L309">
        <v>93.97</v>
      </c>
      <c r="M309">
        <v>281.11</v>
      </c>
      <c r="N309">
        <v>375.21</v>
      </c>
      <c r="O309">
        <v>2016</v>
      </c>
      <c r="P309">
        <v>4</v>
      </c>
      <c r="Q309">
        <v>28</v>
      </c>
      <c r="R309">
        <v>20160329</v>
      </c>
      <c r="S309" s="237" t="str">
        <f t="shared" si="4"/>
        <v>Apr</v>
      </c>
    </row>
    <row r="310" spans="1:19" x14ac:dyDescent="0.25">
      <c r="A310">
        <v>3411347000</v>
      </c>
      <c r="B310" t="str">
        <f>VLOOKUP(A310,'Energy Provider Accounts'!C:D,2,FALSE)</f>
        <v>Streetlighting</v>
      </c>
      <c r="C310" t="s">
        <v>342</v>
      </c>
      <c r="D310" s="3">
        <v>42517</v>
      </c>
      <c r="E310" s="11" t="s">
        <v>349</v>
      </c>
      <c r="F310">
        <v>30</v>
      </c>
      <c r="G310" t="s">
        <v>344</v>
      </c>
      <c r="H310" t="s">
        <v>345</v>
      </c>
      <c r="I310">
        <v>734</v>
      </c>
      <c r="J310">
        <v>0</v>
      </c>
      <c r="K310">
        <v>0</v>
      </c>
      <c r="L310">
        <v>65.069999999999993</v>
      </c>
      <c r="M310">
        <v>295.5</v>
      </c>
      <c r="N310">
        <v>360.69</v>
      </c>
      <c r="O310">
        <v>2016</v>
      </c>
      <c r="P310">
        <v>5</v>
      </c>
      <c r="Q310">
        <v>27</v>
      </c>
      <c r="R310">
        <v>20160427</v>
      </c>
      <c r="S310" s="237" t="str">
        <f t="shared" si="4"/>
        <v>May</v>
      </c>
    </row>
    <row r="311" spans="1:19" x14ac:dyDescent="0.25">
      <c r="A311">
        <v>3411347000</v>
      </c>
      <c r="B311" t="str">
        <f>VLOOKUP(A311,'Energy Provider Accounts'!C:D,2,FALSE)</f>
        <v>Streetlighting</v>
      </c>
      <c r="C311" t="s">
        <v>342</v>
      </c>
      <c r="D311" s="3">
        <v>42549</v>
      </c>
      <c r="E311" s="11" t="s">
        <v>350</v>
      </c>
      <c r="F311">
        <v>30</v>
      </c>
      <c r="G311" t="s">
        <v>344</v>
      </c>
      <c r="H311" t="s">
        <v>345</v>
      </c>
      <c r="I311">
        <v>658</v>
      </c>
      <c r="J311">
        <v>0</v>
      </c>
      <c r="K311">
        <v>0</v>
      </c>
      <c r="L311">
        <v>66.13</v>
      </c>
      <c r="M311">
        <v>293.67</v>
      </c>
      <c r="N311">
        <v>359.92</v>
      </c>
      <c r="O311">
        <v>2016</v>
      </c>
      <c r="P311">
        <v>6</v>
      </c>
      <c r="Q311">
        <v>28</v>
      </c>
      <c r="R311">
        <v>20160529</v>
      </c>
      <c r="S311" s="237" t="str">
        <f t="shared" si="4"/>
        <v>Jun</v>
      </c>
    </row>
    <row r="312" spans="1:19" x14ac:dyDescent="0.25">
      <c r="A312">
        <v>3411347000</v>
      </c>
      <c r="B312" t="str">
        <f>VLOOKUP(A312,'Energy Provider Accounts'!C:D,2,FALSE)</f>
        <v>Streetlighting</v>
      </c>
      <c r="C312" t="s">
        <v>342</v>
      </c>
      <c r="D312" s="3">
        <v>42579</v>
      </c>
      <c r="E312" s="11" t="s">
        <v>351</v>
      </c>
      <c r="F312">
        <v>30</v>
      </c>
      <c r="G312" t="s">
        <v>344</v>
      </c>
      <c r="H312" t="s">
        <v>345</v>
      </c>
      <c r="I312">
        <v>703</v>
      </c>
      <c r="J312">
        <v>0</v>
      </c>
      <c r="K312">
        <v>0</v>
      </c>
      <c r="L312">
        <v>58.63</v>
      </c>
      <c r="M312">
        <v>314.04000000000002</v>
      </c>
      <c r="N312">
        <v>372.8</v>
      </c>
      <c r="O312">
        <v>2016</v>
      </c>
      <c r="P312">
        <v>7</v>
      </c>
      <c r="Q312">
        <v>28</v>
      </c>
      <c r="R312">
        <v>20160628</v>
      </c>
      <c r="S312" s="237" t="str">
        <f t="shared" si="4"/>
        <v>Jul</v>
      </c>
    </row>
    <row r="313" spans="1:19" x14ac:dyDescent="0.25">
      <c r="A313">
        <v>3411347000</v>
      </c>
      <c r="B313" t="str">
        <f>VLOOKUP(A313,'Energy Provider Accounts'!C:D,2,FALSE)</f>
        <v>Streetlighting</v>
      </c>
      <c r="C313" t="s">
        <v>342</v>
      </c>
      <c r="D313" s="3">
        <v>42608</v>
      </c>
      <c r="E313" s="11" t="s">
        <v>352</v>
      </c>
      <c r="F313">
        <v>30</v>
      </c>
      <c r="G313" t="s">
        <v>344</v>
      </c>
      <c r="H313" t="s">
        <v>345</v>
      </c>
      <c r="I313">
        <v>789</v>
      </c>
      <c r="J313">
        <v>0</v>
      </c>
      <c r="K313">
        <v>0</v>
      </c>
      <c r="L313">
        <v>92.89</v>
      </c>
      <c r="M313">
        <v>297.61</v>
      </c>
      <c r="N313">
        <v>390.63</v>
      </c>
      <c r="O313">
        <v>2016</v>
      </c>
      <c r="P313">
        <v>8</v>
      </c>
      <c r="Q313">
        <v>26</v>
      </c>
      <c r="R313">
        <v>20160727</v>
      </c>
      <c r="S313" s="237" t="str">
        <f t="shared" si="4"/>
        <v>Aug</v>
      </c>
    </row>
    <row r="314" spans="1:19" x14ac:dyDescent="0.25">
      <c r="A314">
        <v>3411347000</v>
      </c>
      <c r="B314" t="str">
        <f>VLOOKUP(A314,'Energy Provider Accounts'!C:D,2,FALSE)</f>
        <v>Streetlighting</v>
      </c>
      <c r="C314" t="s">
        <v>342</v>
      </c>
      <c r="D314" s="3">
        <v>42640</v>
      </c>
      <c r="E314" s="11" t="s">
        <v>353</v>
      </c>
      <c r="F314">
        <v>30</v>
      </c>
      <c r="G314" t="s">
        <v>344</v>
      </c>
      <c r="H314" t="s">
        <v>345</v>
      </c>
      <c r="I314">
        <v>882</v>
      </c>
      <c r="J314">
        <v>0</v>
      </c>
      <c r="K314">
        <v>0</v>
      </c>
      <c r="L314">
        <v>101.4</v>
      </c>
      <c r="M314">
        <v>293.62</v>
      </c>
      <c r="N314">
        <v>395.15</v>
      </c>
      <c r="O314">
        <v>2016</v>
      </c>
      <c r="P314">
        <v>9</v>
      </c>
      <c r="Q314">
        <v>27</v>
      </c>
      <c r="R314">
        <v>20160828</v>
      </c>
      <c r="S314" s="237" t="str">
        <f t="shared" si="4"/>
        <v>Sep</v>
      </c>
    </row>
    <row r="315" spans="1:19" x14ac:dyDescent="0.25">
      <c r="A315">
        <v>3411347000</v>
      </c>
      <c r="B315" t="str">
        <f>VLOOKUP(A315,'Energy Provider Accounts'!C:D,2,FALSE)</f>
        <v>Streetlighting</v>
      </c>
      <c r="C315" t="s">
        <v>342</v>
      </c>
      <c r="D315" s="3">
        <v>42669</v>
      </c>
      <c r="E315" s="11" t="s">
        <v>354</v>
      </c>
      <c r="F315">
        <v>30</v>
      </c>
      <c r="G315" t="s">
        <v>344</v>
      </c>
      <c r="H315" t="s">
        <v>345</v>
      </c>
      <c r="I315">
        <v>995</v>
      </c>
      <c r="J315">
        <v>0</v>
      </c>
      <c r="K315">
        <v>0</v>
      </c>
      <c r="L315">
        <v>102.25</v>
      </c>
      <c r="M315">
        <v>292.43</v>
      </c>
      <c r="N315">
        <v>394.81</v>
      </c>
      <c r="O315">
        <v>2016</v>
      </c>
      <c r="P315">
        <v>10</v>
      </c>
      <c r="Q315">
        <v>26</v>
      </c>
      <c r="R315">
        <v>20160926</v>
      </c>
      <c r="S315" s="237" t="str">
        <f t="shared" si="4"/>
        <v>Oct</v>
      </c>
    </row>
    <row r="316" spans="1:19" x14ac:dyDescent="0.25">
      <c r="A316">
        <v>3411347000</v>
      </c>
      <c r="B316" t="str">
        <f>VLOOKUP(A316,'Energy Provider Accounts'!C:D,2,FALSE)</f>
        <v>Streetlighting</v>
      </c>
      <c r="C316" t="s">
        <v>342</v>
      </c>
      <c r="D316" s="3">
        <v>42702</v>
      </c>
      <c r="E316" s="11" t="s">
        <v>355</v>
      </c>
      <c r="F316">
        <v>30</v>
      </c>
      <c r="G316" t="s">
        <v>344</v>
      </c>
      <c r="H316" t="s">
        <v>345</v>
      </c>
      <c r="I316">
        <v>1064</v>
      </c>
      <c r="J316">
        <v>0</v>
      </c>
      <c r="K316">
        <v>0</v>
      </c>
      <c r="L316">
        <v>111.3</v>
      </c>
      <c r="M316">
        <v>287.86</v>
      </c>
      <c r="N316">
        <v>399.3</v>
      </c>
      <c r="O316">
        <v>2016</v>
      </c>
      <c r="P316">
        <v>11</v>
      </c>
      <c r="Q316">
        <v>28</v>
      </c>
      <c r="R316">
        <v>20161029</v>
      </c>
      <c r="S316" s="237" t="str">
        <f t="shared" si="4"/>
        <v>Nov</v>
      </c>
    </row>
    <row r="317" spans="1:19" x14ac:dyDescent="0.25">
      <c r="A317">
        <v>3411347000</v>
      </c>
      <c r="B317" t="str">
        <f>VLOOKUP(A317,'Energy Provider Accounts'!C:D,2,FALSE)</f>
        <v>Streetlighting</v>
      </c>
      <c r="C317" t="s">
        <v>342</v>
      </c>
      <c r="D317" s="3">
        <v>42733</v>
      </c>
      <c r="E317" s="11" t="s">
        <v>356</v>
      </c>
      <c r="F317">
        <v>30</v>
      </c>
      <c r="G317" t="s">
        <v>344</v>
      </c>
      <c r="H317" t="s">
        <v>345</v>
      </c>
      <c r="I317">
        <v>1178</v>
      </c>
      <c r="J317">
        <v>0</v>
      </c>
      <c r="K317">
        <v>0</v>
      </c>
      <c r="L317">
        <v>108.53</v>
      </c>
      <c r="M317">
        <v>288.63</v>
      </c>
      <c r="N317">
        <v>397.29</v>
      </c>
      <c r="O317">
        <v>2016</v>
      </c>
      <c r="P317">
        <v>12</v>
      </c>
      <c r="Q317">
        <v>29</v>
      </c>
      <c r="R317">
        <v>20161129</v>
      </c>
      <c r="S317" s="237" t="str">
        <f t="shared" si="4"/>
        <v>Dec</v>
      </c>
    </row>
    <row r="318" spans="1:19" x14ac:dyDescent="0.25">
      <c r="A318">
        <v>3411347000</v>
      </c>
      <c r="B318" t="str">
        <f>VLOOKUP(A318,'Energy Provider Accounts'!C:D,2,FALSE)</f>
        <v>Streetlighting</v>
      </c>
      <c r="C318" t="s">
        <v>342</v>
      </c>
      <c r="D318" s="3">
        <v>42765</v>
      </c>
      <c r="E318" s="11" t="s">
        <v>357</v>
      </c>
      <c r="F318">
        <v>30</v>
      </c>
      <c r="G318" t="s">
        <v>344</v>
      </c>
      <c r="H318" t="s">
        <v>345</v>
      </c>
      <c r="I318">
        <v>1124</v>
      </c>
      <c r="J318">
        <v>0</v>
      </c>
      <c r="K318">
        <v>0</v>
      </c>
      <c r="L318">
        <v>123.26</v>
      </c>
      <c r="M318">
        <v>280.52999999999997</v>
      </c>
      <c r="N318">
        <v>403.93</v>
      </c>
      <c r="O318">
        <v>2017</v>
      </c>
      <c r="P318">
        <v>1</v>
      </c>
      <c r="Q318">
        <v>30</v>
      </c>
      <c r="R318">
        <v>20161231</v>
      </c>
      <c r="S318" s="237" t="str">
        <f t="shared" si="4"/>
        <v>Jan</v>
      </c>
    </row>
    <row r="319" spans="1:19" x14ac:dyDescent="0.25">
      <c r="A319">
        <v>3411347000</v>
      </c>
      <c r="B319" t="str">
        <f>VLOOKUP(A319,'Energy Provider Accounts'!C:D,2,FALSE)</f>
        <v>Streetlighting</v>
      </c>
      <c r="C319" t="s">
        <v>342</v>
      </c>
      <c r="D319" s="3">
        <v>42795</v>
      </c>
      <c r="E319" s="11" t="s">
        <v>358</v>
      </c>
      <c r="F319">
        <v>30</v>
      </c>
      <c r="G319" t="s">
        <v>344</v>
      </c>
      <c r="H319" t="s">
        <v>345</v>
      </c>
      <c r="I319">
        <v>935</v>
      </c>
      <c r="J319">
        <v>0</v>
      </c>
      <c r="K319">
        <v>0</v>
      </c>
      <c r="L319">
        <v>107.91</v>
      </c>
      <c r="M319">
        <v>288.32</v>
      </c>
      <c r="N319">
        <v>396.41</v>
      </c>
      <c r="O319">
        <v>2017</v>
      </c>
      <c r="P319">
        <v>3</v>
      </c>
      <c r="Q319">
        <v>1</v>
      </c>
      <c r="R319">
        <v>20170130</v>
      </c>
      <c r="S319" s="237" t="str">
        <f t="shared" si="4"/>
        <v>Mar</v>
      </c>
    </row>
    <row r="320" spans="1:19" x14ac:dyDescent="0.25">
      <c r="A320">
        <v>3411347000</v>
      </c>
      <c r="B320" t="str">
        <f>VLOOKUP(A320,'Energy Provider Accounts'!C:D,2,FALSE)</f>
        <v>Streetlighting</v>
      </c>
      <c r="C320" t="s">
        <v>342</v>
      </c>
      <c r="D320" s="3">
        <v>42823</v>
      </c>
      <c r="E320" s="11" t="s">
        <v>359</v>
      </c>
      <c r="F320">
        <v>30</v>
      </c>
      <c r="G320" t="s">
        <v>344</v>
      </c>
      <c r="H320" t="s">
        <v>345</v>
      </c>
      <c r="I320">
        <v>904</v>
      </c>
      <c r="J320">
        <v>0</v>
      </c>
      <c r="K320">
        <v>0</v>
      </c>
      <c r="L320">
        <v>83.69</v>
      </c>
      <c r="M320">
        <v>301.07</v>
      </c>
      <c r="N320">
        <v>384.93</v>
      </c>
      <c r="O320">
        <v>2017</v>
      </c>
      <c r="P320">
        <v>3</v>
      </c>
      <c r="Q320">
        <v>29</v>
      </c>
      <c r="R320">
        <v>20170227</v>
      </c>
      <c r="S320" s="237" t="str">
        <f t="shared" si="4"/>
        <v>Mar</v>
      </c>
    </row>
    <row r="321" spans="1:19" x14ac:dyDescent="0.25">
      <c r="A321">
        <v>3411347000</v>
      </c>
      <c r="B321" t="str">
        <f>VLOOKUP(A321,'Energy Provider Accounts'!C:D,2,FALSE)</f>
        <v>Streetlighting</v>
      </c>
      <c r="C321" t="s">
        <v>342</v>
      </c>
      <c r="D321" s="3">
        <v>42853</v>
      </c>
      <c r="E321" s="11" t="s">
        <v>360</v>
      </c>
      <c r="F321">
        <v>30</v>
      </c>
      <c r="G321" t="s">
        <v>344</v>
      </c>
      <c r="H321" t="s">
        <v>345</v>
      </c>
      <c r="I321">
        <v>764</v>
      </c>
      <c r="J321">
        <v>0</v>
      </c>
      <c r="K321">
        <v>0</v>
      </c>
      <c r="L321">
        <v>92.54</v>
      </c>
      <c r="M321">
        <v>292.77999999999997</v>
      </c>
      <c r="N321">
        <v>385.47</v>
      </c>
      <c r="O321">
        <v>2017</v>
      </c>
      <c r="P321">
        <v>4</v>
      </c>
      <c r="Q321">
        <v>28</v>
      </c>
      <c r="R321">
        <v>20170329</v>
      </c>
      <c r="S321" s="237" t="str">
        <f t="shared" si="4"/>
        <v>Apr</v>
      </c>
    </row>
    <row r="322" spans="1:19" x14ac:dyDescent="0.25">
      <c r="A322">
        <v>3411347000</v>
      </c>
      <c r="B322" t="str">
        <f>VLOOKUP(A322,'Energy Provider Accounts'!C:D,2,FALSE)</f>
        <v>Streetlighting</v>
      </c>
      <c r="C322" t="s">
        <v>342</v>
      </c>
      <c r="D322" s="3">
        <v>42881</v>
      </c>
      <c r="E322" s="11" t="s">
        <v>361</v>
      </c>
      <c r="F322">
        <v>30</v>
      </c>
      <c r="G322" t="s">
        <v>344</v>
      </c>
      <c r="H322" t="s">
        <v>345</v>
      </c>
      <c r="I322">
        <v>676</v>
      </c>
      <c r="J322">
        <v>0</v>
      </c>
      <c r="K322">
        <v>0</v>
      </c>
      <c r="L322">
        <v>90.03</v>
      </c>
      <c r="M322">
        <v>291.48</v>
      </c>
      <c r="N322">
        <v>381.66</v>
      </c>
      <c r="O322">
        <v>2017</v>
      </c>
      <c r="P322">
        <v>5</v>
      </c>
      <c r="Q322">
        <v>26</v>
      </c>
      <c r="R322">
        <v>20170426</v>
      </c>
      <c r="S322" s="237" t="str">
        <f t="shared" ref="S322:S385" si="5">CHOOSE(P322,"Jan","Feb","Mar","Apr","May","Jun","Jul","Aug","Sep","Oct","Nov","Dec")</f>
        <v>May</v>
      </c>
    </row>
    <row r="323" spans="1:19" x14ac:dyDescent="0.25">
      <c r="A323">
        <v>3411347000</v>
      </c>
      <c r="B323" t="str">
        <f>VLOOKUP(A323,'Energy Provider Accounts'!C:D,2,FALSE)</f>
        <v>Streetlighting</v>
      </c>
      <c r="C323" t="s">
        <v>342</v>
      </c>
      <c r="D323" s="3">
        <v>42913</v>
      </c>
      <c r="E323" s="11" t="s">
        <v>362</v>
      </c>
      <c r="F323">
        <v>30</v>
      </c>
      <c r="G323" t="s">
        <v>344</v>
      </c>
      <c r="H323" t="s">
        <v>345</v>
      </c>
      <c r="I323">
        <v>586</v>
      </c>
      <c r="J323">
        <v>0</v>
      </c>
      <c r="K323">
        <v>0</v>
      </c>
      <c r="L323">
        <v>56.81</v>
      </c>
      <c r="M323">
        <v>307.87</v>
      </c>
      <c r="N323">
        <v>364.83</v>
      </c>
      <c r="O323">
        <v>2017</v>
      </c>
      <c r="P323">
        <v>6</v>
      </c>
      <c r="Q323">
        <v>27</v>
      </c>
      <c r="R323">
        <v>20170528</v>
      </c>
      <c r="S323" s="237" t="str">
        <f t="shared" si="5"/>
        <v>Jun</v>
      </c>
    </row>
    <row r="324" spans="1:19" x14ac:dyDescent="0.25">
      <c r="A324">
        <v>3411347000</v>
      </c>
      <c r="B324" t="str">
        <f>VLOOKUP(A324,'Energy Provider Accounts'!C:D,2,FALSE)</f>
        <v>Streetlighting</v>
      </c>
      <c r="C324" t="s">
        <v>342</v>
      </c>
      <c r="D324" s="3">
        <v>42943</v>
      </c>
      <c r="E324" s="11" t="s">
        <v>363</v>
      </c>
      <c r="F324">
        <v>30</v>
      </c>
      <c r="G324" t="s">
        <v>344</v>
      </c>
      <c r="H324" t="s">
        <v>345</v>
      </c>
      <c r="I324">
        <v>625</v>
      </c>
      <c r="J324">
        <v>0</v>
      </c>
      <c r="K324">
        <v>0</v>
      </c>
      <c r="L324">
        <v>68.349999999999994</v>
      </c>
      <c r="M324">
        <v>316.39999999999998</v>
      </c>
      <c r="N324">
        <v>384.9</v>
      </c>
      <c r="O324">
        <v>2017</v>
      </c>
      <c r="P324">
        <v>7</v>
      </c>
      <c r="Q324">
        <v>27</v>
      </c>
      <c r="R324">
        <v>20170627</v>
      </c>
      <c r="S324" s="237" t="str">
        <f t="shared" si="5"/>
        <v>Jul</v>
      </c>
    </row>
    <row r="325" spans="1:19" x14ac:dyDescent="0.25">
      <c r="A325">
        <v>3411347000</v>
      </c>
      <c r="B325" t="str">
        <f>VLOOKUP(A325,'Energy Provider Accounts'!C:D,2,FALSE)</f>
        <v>Streetlighting</v>
      </c>
      <c r="C325" t="s">
        <v>342</v>
      </c>
      <c r="D325" s="3">
        <v>42972</v>
      </c>
      <c r="E325" s="11" t="s">
        <v>364</v>
      </c>
      <c r="F325">
        <v>30</v>
      </c>
      <c r="G325" t="s">
        <v>344</v>
      </c>
      <c r="H325" t="s">
        <v>345</v>
      </c>
      <c r="I325">
        <v>676</v>
      </c>
      <c r="J325">
        <v>0</v>
      </c>
      <c r="K325">
        <v>0</v>
      </c>
      <c r="L325">
        <v>82.95</v>
      </c>
      <c r="M325">
        <v>312.45</v>
      </c>
      <c r="N325">
        <v>395.56</v>
      </c>
      <c r="O325">
        <v>2017</v>
      </c>
      <c r="P325">
        <v>8</v>
      </c>
      <c r="Q325">
        <v>25</v>
      </c>
      <c r="R325">
        <v>20170726</v>
      </c>
      <c r="S325" s="237" t="str">
        <f t="shared" si="5"/>
        <v>Aug</v>
      </c>
    </row>
    <row r="326" spans="1:19" x14ac:dyDescent="0.25">
      <c r="A326">
        <v>3411347000</v>
      </c>
      <c r="B326" t="str">
        <f>VLOOKUP(A326,'Energy Provider Accounts'!C:D,2,FALSE)</f>
        <v>Streetlighting</v>
      </c>
      <c r="C326" t="s">
        <v>342</v>
      </c>
      <c r="D326" s="3">
        <v>43004</v>
      </c>
      <c r="E326" s="11" t="s">
        <v>365</v>
      </c>
      <c r="F326">
        <v>30</v>
      </c>
      <c r="G326" t="s">
        <v>344</v>
      </c>
      <c r="H326" t="s">
        <v>345</v>
      </c>
      <c r="I326">
        <v>717</v>
      </c>
      <c r="J326">
        <v>0</v>
      </c>
      <c r="K326">
        <v>0</v>
      </c>
      <c r="L326">
        <v>72.849999999999994</v>
      </c>
      <c r="M326">
        <v>314.86</v>
      </c>
      <c r="N326">
        <v>387.87</v>
      </c>
      <c r="O326">
        <v>2017</v>
      </c>
      <c r="P326">
        <v>9</v>
      </c>
      <c r="Q326">
        <v>26</v>
      </c>
      <c r="R326">
        <v>20170827</v>
      </c>
      <c r="S326" s="237" t="str">
        <f t="shared" si="5"/>
        <v>Sep</v>
      </c>
    </row>
    <row r="327" spans="1:19" x14ac:dyDescent="0.25">
      <c r="A327">
        <v>3411347000</v>
      </c>
      <c r="B327" t="str">
        <f>VLOOKUP(A327,'Energy Provider Accounts'!C:D,2,FALSE)</f>
        <v>Streetlighting</v>
      </c>
      <c r="C327" t="s">
        <v>342</v>
      </c>
      <c r="D327" s="3">
        <v>43033</v>
      </c>
      <c r="E327" s="11" t="s">
        <v>366</v>
      </c>
      <c r="F327">
        <v>30</v>
      </c>
      <c r="G327" t="s">
        <v>344</v>
      </c>
      <c r="H327" t="s">
        <v>345</v>
      </c>
      <c r="I327">
        <v>799</v>
      </c>
      <c r="J327">
        <v>0</v>
      </c>
      <c r="K327">
        <v>0</v>
      </c>
      <c r="L327">
        <v>81.36</v>
      </c>
      <c r="M327">
        <v>308.33999999999997</v>
      </c>
      <c r="N327">
        <v>389.86</v>
      </c>
      <c r="O327">
        <v>2017</v>
      </c>
      <c r="P327">
        <v>10</v>
      </c>
      <c r="Q327">
        <v>25</v>
      </c>
      <c r="R327">
        <v>20170925</v>
      </c>
      <c r="S327" s="237" t="str">
        <f t="shared" si="5"/>
        <v>Oct</v>
      </c>
    </row>
    <row r="328" spans="1:19" x14ac:dyDescent="0.25">
      <c r="A328">
        <v>3411347000</v>
      </c>
      <c r="B328" t="str">
        <f>VLOOKUP(A328,'Energy Provider Accounts'!C:D,2,FALSE)</f>
        <v>Streetlighting</v>
      </c>
      <c r="C328" t="s">
        <v>342</v>
      </c>
      <c r="D328" s="3">
        <v>43066</v>
      </c>
      <c r="E328" s="11" t="s">
        <v>367</v>
      </c>
      <c r="F328">
        <v>30</v>
      </c>
      <c r="G328" t="s">
        <v>344</v>
      </c>
      <c r="H328" t="s">
        <v>345</v>
      </c>
      <c r="I328">
        <v>857</v>
      </c>
      <c r="J328">
        <v>0</v>
      </c>
      <c r="K328">
        <v>0</v>
      </c>
      <c r="L328">
        <v>102.07</v>
      </c>
      <c r="M328">
        <v>298.57</v>
      </c>
      <c r="N328">
        <v>400.8</v>
      </c>
      <c r="O328">
        <v>2017</v>
      </c>
      <c r="P328">
        <v>11</v>
      </c>
      <c r="Q328">
        <v>27</v>
      </c>
      <c r="R328">
        <v>20171028</v>
      </c>
      <c r="S328" s="237" t="str">
        <f t="shared" si="5"/>
        <v>Nov</v>
      </c>
    </row>
    <row r="329" spans="1:19" x14ac:dyDescent="0.25">
      <c r="A329">
        <v>3411347000</v>
      </c>
      <c r="B329" t="str">
        <f>VLOOKUP(A329,'Energy Provider Accounts'!C:D,2,FALSE)</f>
        <v>Streetlighting</v>
      </c>
      <c r="C329" t="s">
        <v>342</v>
      </c>
      <c r="D329" s="3">
        <v>43097</v>
      </c>
      <c r="E329" s="11" t="s">
        <v>368</v>
      </c>
      <c r="F329">
        <v>30</v>
      </c>
      <c r="G329" t="s">
        <v>344</v>
      </c>
      <c r="H329" t="s">
        <v>345</v>
      </c>
      <c r="I329">
        <v>950</v>
      </c>
      <c r="J329">
        <v>0</v>
      </c>
      <c r="K329">
        <v>0</v>
      </c>
      <c r="L329">
        <v>107.98</v>
      </c>
      <c r="M329">
        <v>295.10000000000002</v>
      </c>
      <c r="N329">
        <v>403.24</v>
      </c>
      <c r="O329">
        <v>2017</v>
      </c>
      <c r="P329">
        <v>12</v>
      </c>
      <c r="Q329">
        <v>28</v>
      </c>
      <c r="R329">
        <v>20171128</v>
      </c>
      <c r="S329" s="237" t="str">
        <f t="shared" si="5"/>
        <v>Dec</v>
      </c>
    </row>
    <row r="330" spans="1:19" x14ac:dyDescent="0.25">
      <c r="A330">
        <v>3411348000</v>
      </c>
      <c r="B330" t="str">
        <f>VLOOKUP(A330,'Energy Provider Accounts'!C:D,2,FALSE)</f>
        <v>Streetlighting</v>
      </c>
      <c r="C330" t="s">
        <v>342</v>
      </c>
      <c r="D330" s="3">
        <v>42398</v>
      </c>
      <c r="E330" s="11" t="s">
        <v>343</v>
      </c>
      <c r="F330">
        <v>30</v>
      </c>
      <c r="G330" t="s">
        <v>344</v>
      </c>
      <c r="H330" t="s">
        <v>345</v>
      </c>
      <c r="I330">
        <v>216</v>
      </c>
      <c r="J330">
        <v>0</v>
      </c>
      <c r="K330">
        <v>0</v>
      </c>
      <c r="L330">
        <v>22.87</v>
      </c>
      <c r="M330">
        <v>66.64</v>
      </c>
      <c r="N330">
        <v>89.54</v>
      </c>
      <c r="O330">
        <v>2016</v>
      </c>
      <c r="P330">
        <v>1</v>
      </c>
      <c r="Q330">
        <v>29</v>
      </c>
      <c r="R330">
        <v>20151230</v>
      </c>
      <c r="S330" s="237" t="str">
        <f t="shared" si="5"/>
        <v>Jan</v>
      </c>
    </row>
    <row r="331" spans="1:19" x14ac:dyDescent="0.25">
      <c r="A331">
        <v>3411348000</v>
      </c>
      <c r="B331" t="str">
        <f>VLOOKUP(A331,'Energy Provider Accounts'!C:D,2,FALSE)</f>
        <v>Streetlighting</v>
      </c>
      <c r="C331" t="s">
        <v>342</v>
      </c>
      <c r="D331" s="3">
        <v>42430</v>
      </c>
      <c r="E331" s="11" t="s">
        <v>346</v>
      </c>
      <c r="F331">
        <v>30</v>
      </c>
      <c r="G331" t="s">
        <v>344</v>
      </c>
      <c r="H331" t="s">
        <v>345</v>
      </c>
      <c r="I331">
        <v>180</v>
      </c>
      <c r="J331">
        <v>0</v>
      </c>
      <c r="K331">
        <v>0</v>
      </c>
      <c r="L331">
        <v>24.08</v>
      </c>
      <c r="M331">
        <v>66.010000000000005</v>
      </c>
      <c r="N331">
        <v>90.13</v>
      </c>
      <c r="O331">
        <v>2016</v>
      </c>
      <c r="P331">
        <v>3</v>
      </c>
      <c r="Q331">
        <v>1</v>
      </c>
      <c r="R331">
        <v>20160131</v>
      </c>
      <c r="S331" s="237" t="str">
        <f t="shared" si="5"/>
        <v>Mar</v>
      </c>
    </row>
    <row r="332" spans="1:19" x14ac:dyDescent="0.25">
      <c r="A332">
        <v>3411348000</v>
      </c>
      <c r="B332" t="str">
        <f>VLOOKUP(A332,'Energy Provider Accounts'!C:D,2,FALSE)</f>
        <v>Streetlighting</v>
      </c>
      <c r="C332" t="s">
        <v>342</v>
      </c>
      <c r="D332" s="3">
        <v>42459</v>
      </c>
      <c r="E332" s="11" t="s">
        <v>347</v>
      </c>
      <c r="F332">
        <v>30</v>
      </c>
      <c r="G332" t="s">
        <v>344</v>
      </c>
      <c r="H332" t="s">
        <v>345</v>
      </c>
      <c r="I332">
        <v>174</v>
      </c>
      <c r="J332">
        <v>0</v>
      </c>
      <c r="K332">
        <v>0</v>
      </c>
      <c r="L332">
        <v>21.85</v>
      </c>
      <c r="M332">
        <v>67.72</v>
      </c>
      <c r="N332">
        <v>89.61</v>
      </c>
      <c r="O332">
        <v>2016</v>
      </c>
      <c r="P332">
        <v>3</v>
      </c>
      <c r="Q332">
        <v>30</v>
      </c>
      <c r="R332">
        <v>20160229</v>
      </c>
      <c r="S332" s="237" t="str">
        <f t="shared" si="5"/>
        <v>Mar</v>
      </c>
    </row>
    <row r="333" spans="1:19" x14ac:dyDescent="0.25">
      <c r="A333">
        <v>3411348000</v>
      </c>
      <c r="B333" t="str">
        <f>VLOOKUP(A333,'Energy Provider Accounts'!C:D,2,FALSE)</f>
        <v>Streetlighting</v>
      </c>
      <c r="C333" t="s">
        <v>342</v>
      </c>
      <c r="D333" s="3">
        <v>42488</v>
      </c>
      <c r="E333" s="11" t="s">
        <v>348</v>
      </c>
      <c r="F333">
        <v>30</v>
      </c>
      <c r="G333" t="s">
        <v>344</v>
      </c>
      <c r="H333" t="s">
        <v>345</v>
      </c>
      <c r="I333">
        <v>156</v>
      </c>
      <c r="J333">
        <v>0</v>
      </c>
      <c r="K333">
        <v>0</v>
      </c>
      <c r="L333">
        <v>17.87</v>
      </c>
      <c r="M333">
        <v>69.28</v>
      </c>
      <c r="N333">
        <v>87.18</v>
      </c>
      <c r="O333">
        <v>2016</v>
      </c>
      <c r="P333">
        <v>4</v>
      </c>
      <c r="Q333">
        <v>28</v>
      </c>
      <c r="R333">
        <v>20160329</v>
      </c>
      <c r="S333" s="237" t="str">
        <f t="shared" si="5"/>
        <v>Apr</v>
      </c>
    </row>
    <row r="334" spans="1:19" x14ac:dyDescent="0.25">
      <c r="A334">
        <v>3411348000</v>
      </c>
      <c r="B334" t="str">
        <f>VLOOKUP(A334,'Energy Provider Accounts'!C:D,2,FALSE)</f>
        <v>Streetlighting</v>
      </c>
      <c r="C334" t="s">
        <v>342</v>
      </c>
      <c r="D334" s="3">
        <v>42517</v>
      </c>
      <c r="E334" s="11" t="s">
        <v>349</v>
      </c>
      <c r="F334">
        <v>30</v>
      </c>
      <c r="G334" t="s">
        <v>344</v>
      </c>
      <c r="H334" t="s">
        <v>345</v>
      </c>
      <c r="I334">
        <v>138</v>
      </c>
      <c r="J334">
        <v>0</v>
      </c>
      <c r="K334">
        <v>0</v>
      </c>
      <c r="L334">
        <v>12.24</v>
      </c>
      <c r="M334">
        <v>72.08</v>
      </c>
      <c r="N334">
        <v>84.35</v>
      </c>
      <c r="O334">
        <v>2016</v>
      </c>
      <c r="P334">
        <v>5</v>
      </c>
      <c r="Q334">
        <v>27</v>
      </c>
      <c r="R334">
        <v>20160427</v>
      </c>
      <c r="S334" s="237" t="str">
        <f t="shared" si="5"/>
        <v>May</v>
      </c>
    </row>
    <row r="335" spans="1:19" x14ac:dyDescent="0.25">
      <c r="A335">
        <v>3411348000</v>
      </c>
      <c r="B335" t="str">
        <f>VLOOKUP(A335,'Energy Provider Accounts'!C:D,2,FALSE)</f>
        <v>Streetlighting</v>
      </c>
      <c r="C335" t="s">
        <v>342</v>
      </c>
      <c r="D335" s="3">
        <v>42549</v>
      </c>
      <c r="E335" s="11" t="s">
        <v>350</v>
      </c>
      <c r="F335">
        <v>30</v>
      </c>
      <c r="G335" t="s">
        <v>344</v>
      </c>
      <c r="H335" t="s">
        <v>345</v>
      </c>
      <c r="I335">
        <v>126</v>
      </c>
      <c r="J335">
        <v>0</v>
      </c>
      <c r="K335">
        <v>0</v>
      </c>
      <c r="L335">
        <v>12.67</v>
      </c>
      <c r="M335">
        <v>71.62</v>
      </c>
      <c r="N335">
        <v>84.32</v>
      </c>
      <c r="O335">
        <v>2016</v>
      </c>
      <c r="P335">
        <v>6</v>
      </c>
      <c r="Q335">
        <v>28</v>
      </c>
      <c r="R335">
        <v>20160529</v>
      </c>
      <c r="S335" s="237" t="str">
        <f t="shared" si="5"/>
        <v>Jun</v>
      </c>
    </row>
    <row r="336" spans="1:19" x14ac:dyDescent="0.25">
      <c r="A336">
        <v>3411348000</v>
      </c>
      <c r="B336" t="str">
        <f>VLOOKUP(A336,'Energy Provider Accounts'!C:D,2,FALSE)</f>
        <v>Streetlighting</v>
      </c>
      <c r="C336" t="s">
        <v>342</v>
      </c>
      <c r="D336" s="3">
        <v>42579</v>
      </c>
      <c r="E336" s="11" t="s">
        <v>351</v>
      </c>
      <c r="F336">
        <v>30</v>
      </c>
      <c r="G336" t="s">
        <v>344</v>
      </c>
      <c r="H336" t="s">
        <v>345</v>
      </c>
      <c r="I336">
        <v>132</v>
      </c>
      <c r="J336">
        <v>0</v>
      </c>
      <c r="K336">
        <v>0</v>
      </c>
      <c r="L336">
        <v>11.01</v>
      </c>
      <c r="M336">
        <v>76.319999999999993</v>
      </c>
      <c r="N336">
        <v>87.36</v>
      </c>
      <c r="O336">
        <v>2016</v>
      </c>
      <c r="P336">
        <v>7</v>
      </c>
      <c r="Q336">
        <v>28</v>
      </c>
      <c r="R336">
        <v>20160628</v>
      </c>
      <c r="S336" s="237" t="str">
        <f t="shared" si="5"/>
        <v>Jul</v>
      </c>
    </row>
    <row r="337" spans="1:19" x14ac:dyDescent="0.25">
      <c r="A337">
        <v>3411348000</v>
      </c>
      <c r="B337" t="str">
        <f>VLOOKUP(A337,'Energy Provider Accounts'!C:D,2,FALSE)</f>
        <v>Streetlighting</v>
      </c>
      <c r="C337" t="s">
        <v>342</v>
      </c>
      <c r="D337" s="3">
        <v>42608</v>
      </c>
      <c r="E337" s="11" t="s">
        <v>352</v>
      </c>
      <c r="F337">
        <v>30</v>
      </c>
      <c r="G337" t="s">
        <v>344</v>
      </c>
      <c r="H337" t="s">
        <v>345</v>
      </c>
      <c r="I337">
        <v>150</v>
      </c>
      <c r="J337">
        <v>0</v>
      </c>
      <c r="K337">
        <v>0</v>
      </c>
      <c r="L337">
        <v>17.66</v>
      </c>
      <c r="M337">
        <v>73.13</v>
      </c>
      <c r="N337">
        <v>90.82</v>
      </c>
      <c r="O337">
        <v>2016</v>
      </c>
      <c r="P337">
        <v>8</v>
      </c>
      <c r="Q337">
        <v>26</v>
      </c>
      <c r="R337">
        <v>20160727</v>
      </c>
      <c r="S337" s="237" t="str">
        <f t="shared" si="5"/>
        <v>Aug</v>
      </c>
    </row>
    <row r="338" spans="1:19" x14ac:dyDescent="0.25">
      <c r="A338">
        <v>3411348000</v>
      </c>
      <c r="B338" t="str">
        <f>VLOOKUP(A338,'Energy Provider Accounts'!C:D,2,FALSE)</f>
        <v>Streetlighting</v>
      </c>
      <c r="C338" t="s">
        <v>342</v>
      </c>
      <c r="D338" s="3">
        <v>42640</v>
      </c>
      <c r="E338" s="11" t="s">
        <v>353</v>
      </c>
      <c r="F338">
        <v>30</v>
      </c>
      <c r="G338" t="s">
        <v>344</v>
      </c>
      <c r="H338" t="s">
        <v>345</v>
      </c>
      <c r="I338">
        <v>152</v>
      </c>
      <c r="J338">
        <v>0</v>
      </c>
      <c r="K338">
        <v>0</v>
      </c>
      <c r="L338">
        <v>17.48</v>
      </c>
      <c r="M338">
        <v>71.849999999999994</v>
      </c>
      <c r="N338">
        <v>89.36</v>
      </c>
      <c r="O338">
        <v>2016</v>
      </c>
      <c r="P338">
        <v>9</v>
      </c>
      <c r="Q338">
        <v>27</v>
      </c>
      <c r="R338">
        <v>20160828</v>
      </c>
      <c r="S338" s="237" t="str">
        <f t="shared" si="5"/>
        <v>Sep</v>
      </c>
    </row>
    <row r="339" spans="1:19" x14ac:dyDescent="0.25">
      <c r="A339">
        <v>3411348000</v>
      </c>
      <c r="B339" t="str">
        <f>VLOOKUP(A339,'Energy Provider Accounts'!C:D,2,FALSE)</f>
        <v>Streetlighting</v>
      </c>
      <c r="C339" t="s">
        <v>342</v>
      </c>
      <c r="D339" s="3">
        <v>42669</v>
      </c>
      <c r="E339" s="11" t="s">
        <v>354</v>
      </c>
      <c r="F339">
        <v>30</v>
      </c>
      <c r="G339" t="s">
        <v>344</v>
      </c>
      <c r="H339" t="s">
        <v>345</v>
      </c>
      <c r="I339">
        <v>174</v>
      </c>
      <c r="J339">
        <v>0</v>
      </c>
      <c r="K339">
        <v>0</v>
      </c>
      <c r="L339">
        <v>17.86</v>
      </c>
      <c r="M339">
        <v>71.77</v>
      </c>
      <c r="N339">
        <v>89.66</v>
      </c>
      <c r="O339">
        <v>2016</v>
      </c>
      <c r="P339">
        <v>10</v>
      </c>
      <c r="Q339">
        <v>26</v>
      </c>
      <c r="R339">
        <v>20160926</v>
      </c>
      <c r="S339" s="237" t="str">
        <f t="shared" si="5"/>
        <v>Oct</v>
      </c>
    </row>
    <row r="340" spans="1:19" x14ac:dyDescent="0.25">
      <c r="A340">
        <v>3411348000</v>
      </c>
      <c r="B340" t="str">
        <f>VLOOKUP(A340,'Energy Provider Accounts'!C:D,2,FALSE)</f>
        <v>Streetlighting</v>
      </c>
      <c r="C340" t="s">
        <v>342</v>
      </c>
      <c r="D340" s="3">
        <v>42702</v>
      </c>
      <c r="E340" s="11" t="s">
        <v>355</v>
      </c>
      <c r="F340">
        <v>30</v>
      </c>
      <c r="G340" t="s">
        <v>344</v>
      </c>
      <c r="H340" t="s">
        <v>345</v>
      </c>
      <c r="I340">
        <v>168</v>
      </c>
      <c r="J340">
        <v>0</v>
      </c>
      <c r="K340">
        <v>0</v>
      </c>
      <c r="L340">
        <v>17.579999999999998</v>
      </c>
      <c r="M340">
        <v>70.459999999999994</v>
      </c>
      <c r="N340">
        <v>88.07</v>
      </c>
      <c r="O340">
        <v>2016</v>
      </c>
      <c r="P340">
        <v>11</v>
      </c>
      <c r="Q340">
        <v>28</v>
      </c>
      <c r="R340">
        <v>20161029</v>
      </c>
      <c r="S340" s="237" t="str">
        <f t="shared" si="5"/>
        <v>Nov</v>
      </c>
    </row>
    <row r="341" spans="1:19" x14ac:dyDescent="0.25">
      <c r="A341">
        <v>3411348000</v>
      </c>
      <c r="B341" t="str">
        <f>VLOOKUP(A341,'Energy Provider Accounts'!C:D,2,FALSE)</f>
        <v>Streetlighting</v>
      </c>
      <c r="C341" t="s">
        <v>342</v>
      </c>
      <c r="D341" s="3">
        <v>42733</v>
      </c>
      <c r="E341" s="11" t="s">
        <v>356</v>
      </c>
      <c r="F341">
        <v>30</v>
      </c>
      <c r="G341" t="s">
        <v>344</v>
      </c>
      <c r="H341" t="s">
        <v>345</v>
      </c>
      <c r="I341">
        <v>186</v>
      </c>
      <c r="J341">
        <v>0</v>
      </c>
      <c r="K341">
        <v>0</v>
      </c>
      <c r="L341">
        <v>17.12</v>
      </c>
      <c r="M341">
        <v>70.59</v>
      </c>
      <c r="N341">
        <v>87.74</v>
      </c>
      <c r="O341">
        <v>2016</v>
      </c>
      <c r="P341">
        <v>12</v>
      </c>
      <c r="Q341">
        <v>29</v>
      </c>
      <c r="R341">
        <v>20161129</v>
      </c>
      <c r="S341" s="237" t="str">
        <f t="shared" si="5"/>
        <v>Dec</v>
      </c>
    </row>
    <row r="342" spans="1:19" x14ac:dyDescent="0.25">
      <c r="A342">
        <v>3411348000</v>
      </c>
      <c r="B342" t="str">
        <f>VLOOKUP(A342,'Energy Provider Accounts'!C:D,2,FALSE)</f>
        <v>Streetlighting</v>
      </c>
      <c r="C342" t="s">
        <v>342</v>
      </c>
      <c r="D342" s="3">
        <v>42765</v>
      </c>
      <c r="E342" s="11" t="s">
        <v>357</v>
      </c>
      <c r="F342">
        <v>30</v>
      </c>
      <c r="G342" t="s">
        <v>344</v>
      </c>
      <c r="H342" t="s">
        <v>345</v>
      </c>
      <c r="I342">
        <v>176</v>
      </c>
      <c r="J342">
        <v>0</v>
      </c>
      <c r="K342">
        <v>0</v>
      </c>
      <c r="L342">
        <v>19.29</v>
      </c>
      <c r="M342">
        <v>69.39</v>
      </c>
      <c r="N342">
        <v>88.71</v>
      </c>
      <c r="O342">
        <v>2017</v>
      </c>
      <c r="P342">
        <v>1</v>
      </c>
      <c r="Q342">
        <v>30</v>
      </c>
      <c r="R342">
        <v>20161231</v>
      </c>
      <c r="S342" s="237" t="str">
        <f t="shared" si="5"/>
        <v>Jan</v>
      </c>
    </row>
    <row r="343" spans="1:19" x14ac:dyDescent="0.25">
      <c r="A343">
        <v>3411348000</v>
      </c>
      <c r="B343" t="str">
        <f>VLOOKUP(A343,'Energy Provider Accounts'!C:D,2,FALSE)</f>
        <v>Streetlighting</v>
      </c>
      <c r="C343" t="s">
        <v>342</v>
      </c>
      <c r="D343" s="3">
        <v>42795</v>
      </c>
      <c r="E343" s="11" t="s">
        <v>358</v>
      </c>
      <c r="F343">
        <v>30</v>
      </c>
      <c r="G343" t="s">
        <v>344</v>
      </c>
      <c r="H343" t="s">
        <v>345</v>
      </c>
      <c r="I343">
        <v>148</v>
      </c>
      <c r="J343">
        <v>0</v>
      </c>
      <c r="K343">
        <v>0</v>
      </c>
      <c r="L343">
        <v>17.079999999999998</v>
      </c>
      <c r="M343">
        <v>70.52</v>
      </c>
      <c r="N343">
        <v>87.64</v>
      </c>
      <c r="O343">
        <v>2017</v>
      </c>
      <c r="P343">
        <v>3</v>
      </c>
      <c r="Q343">
        <v>1</v>
      </c>
      <c r="R343">
        <v>20170130</v>
      </c>
      <c r="S343" s="237" t="str">
        <f t="shared" si="5"/>
        <v>Mar</v>
      </c>
    </row>
    <row r="344" spans="1:19" x14ac:dyDescent="0.25">
      <c r="A344">
        <v>3411348000</v>
      </c>
      <c r="B344" t="str">
        <f>VLOOKUP(A344,'Energy Provider Accounts'!C:D,2,FALSE)</f>
        <v>Streetlighting</v>
      </c>
      <c r="C344" t="s">
        <v>342</v>
      </c>
      <c r="D344" s="3">
        <v>42823</v>
      </c>
      <c r="E344" s="11" t="s">
        <v>359</v>
      </c>
      <c r="F344">
        <v>30</v>
      </c>
      <c r="G344" t="s">
        <v>344</v>
      </c>
      <c r="H344" t="s">
        <v>345</v>
      </c>
      <c r="I344">
        <v>142</v>
      </c>
      <c r="J344">
        <v>0</v>
      </c>
      <c r="K344">
        <v>0</v>
      </c>
      <c r="L344">
        <v>13.14</v>
      </c>
      <c r="M344">
        <v>72.59</v>
      </c>
      <c r="N344">
        <v>85.77</v>
      </c>
      <c r="O344">
        <v>2017</v>
      </c>
      <c r="P344">
        <v>3</v>
      </c>
      <c r="Q344">
        <v>29</v>
      </c>
      <c r="R344">
        <v>20170227</v>
      </c>
      <c r="S344" s="237" t="str">
        <f t="shared" si="5"/>
        <v>Mar</v>
      </c>
    </row>
    <row r="345" spans="1:19" x14ac:dyDescent="0.25">
      <c r="A345">
        <v>3411348000</v>
      </c>
      <c r="B345" t="str">
        <f>VLOOKUP(A345,'Energy Provider Accounts'!C:D,2,FALSE)</f>
        <v>Streetlighting</v>
      </c>
      <c r="C345" t="s">
        <v>342</v>
      </c>
      <c r="D345" s="3">
        <v>42853</v>
      </c>
      <c r="E345" s="11" t="s">
        <v>360</v>
      </c>
      <c r="F345">
        <v>30</v>
      </c>
      <c r="G345" t="s">
        <v>344</v>
      </c>
      <c r="H345" t="s">
        <v>345</v>
      </c>
      <c r="I345">
        <v>128</v>
      </c>
      <c r="J345">
        <v>0</v>
      </c>
      <c r="K345">
        <v>0</v>
      </c>
      <c r="L345">
        <v>15.51</v>
      </c>
      <c r="M345">
        <v>71.27</v>
      </c>
      <c r="N345">
        <v>86.81</v>
      </c>
      <c r="O345">
        <v>2017</v>
      </c>
      <c r="P345">
        <v>4</v>
      </c>
      <c r="Q345">
        <v>28</v>
      </c>
      <c r="R345">
        <v>20170329</v>
      </c>
      <c r="S345" s="237" t="str">
        <f t="shared" si="5"/>
        <v>Apr</v>
      </c>
    </row>
    <row r="346" spans="1:19" x14ac:dyDescent="0.25">
      <c r="A346">
        <v>3411348000</v>
      </c>
      <c r="B346" t="str">
        <f>VLOOKUP(A346,'Energy Provider Accounts'!C:D,2,FALSE)</f>
        <v>Streetlighting</v>
      </c>
      <c r="C346" t="s">
        <v>342</v>
      </c>
      <c r="D346" s="3">
        <v>42881</v>
      </c>
      <c r="E346" s="11" t="s">
        <v>361</v>
      </c>
      <c r="F346">
        <v>30</v>
      </c>
      <c r="G346" t="s">
        <v>344</v>
      </c>
      <c r="H346" t="s">
        <v>345</v>
      </c>
      <c r="I346">
        <v>114</v>
      </c>
      <c r="J346">
        <v>0</v>
      </c>
      <c r="K346">
        <v>0</v>
      </c>
      <c r="L346">
        <v>15.18</v>
      </c>
      <c r="M346">
        <v>71.400000000000006</v>
      </c>
      <c r="N346">
        <v>86.61</v>
      </c>
      <c r="O346">
        <v>2017</v>
      </c>
      <c r="P346">
        <v>5</v>
      </c>
      <c r="Q346">
        <v>26</v>
      </c>
      <c r="R346">
        <v>20170426</v>
      </c>
      <c r="S346" s="237" t="str">
        <f t="shared" si="5"/>
        <v>May</v>
      </c>
    </row>
    <row r="347" spans="1:19" x14ac:dyDescent="0.25">
      <c r="A347">
        <v>3411348000</v>
      </c>
      <c r="B347" t="str">
        <f>VLOOKUP(A347,'Energy Provider Accounts'!C:D,2,FALSE)</f>
        <v>Streetlighting</v>
      </c>
      <c r="C347" t="s">
        <v>342</v>
      </c>
      <c r="D347" s="3">
        <v>42913</v>
      </c>
      <c r="E347" s="11" t="s">
        <v>362</v>
      </c>
      <c r="F347">
        <v>30</v>
      </c>
      <c r="G347" t="s">
        <v>344</v>
      </c>
      <c r="H347" t="s">
        <v>345</v>
      </c>
      <c r="I347">
        <v>102</v>
      </c>
      <c r="J347">
        <v>0</v>
      </c>
      <c r="K347">
        <v>0</v>
      </c>
      <c r="L347">
        <v>9.89</v>
      </c>
      <c r="M347">
        <v>74.05</v>
      </c>
      <c r="N347">
        <v>83.97</v>
      </c>
      <c r="O347">
        <v>2017</v>
      </c>
      <c r="P347">
        <v>6</v>
      </c>
      <c r="Q347">
        <v>27</v>
      </c>
      <c r="R347">
        <v>20170528</v>
      </c>
      <c r="S347" s="237" t="str">
        <f t="shared" si="5"/>
        <v>Jun</v>
      </c>
    </row>
    <row r="348" spans="1:19" x14ac:dyDescent="0.25">
      <c r="A348">
        <v>3411348000</v>
      </c>
      <c r="B348" t="str">
        <f>VLOOKUP(A348,'Energy Provider Accounts'!C:D,2,FALSE)</f>
        <v>Streetlighting</v>
      </c>
      <c r="C348" t="s">
        <v>342</v>
      </c>
      <c r="D348" s="3">
        <v>42943</v>
      </c>
      <c r="E348" s="11" t="s">
        <v>363</v>
      </c>
      <c r="F348">
        <v>30</v>
      </c>
      <c r="G348" t="s">
        <v>344</v>
      </c>
      <c r="H348" t="s">
        <v>345</v>
      </c>
      <c r="I348">
        <v>108</v>
      </c>
      <c r="J348">
        <v>0</v>
      </c>
      <c r="K348">
        <v>0</v>
      </c>
      <c r="L348">
        <v>11.81</v>
      </c>
      <c r="M348">
        <v>76.36</v>
      </c>
      <c r="N348">
        <v>88.21</v>
      </c>
      <c r="O348">
        <v>2017</v>
      </c>
      <c r="P348">
        <v>7</v>
      </c>
      <c r="Q348">
        <v>27</v>
      </c>
      <c r="R348">
        <v>20170627</v>
      </c>
      <c r="S348" s="237" t="str">
        <f t="shared" si="5"/>
        <v>Jul</v>
      </c>
    </row>
    <row r="349" spans="1:19" x14ac:dyDescent="0.25">
      <c r="A349">
        <v>3411348000</v>
      </c>
      <c r="B349" t="str">
        <f>VLOOKUP(A349,'Energy Provider Accounts'!C:D,2,FALSE)</f>
        <v>Streetlighting</v>
      </c>
      <c r="C349" t="s">
        <v>342</v>
      </c>
      <c r="D349" s="3">
        <v>42972</v>
      </c>
      <c r="E349" s="11" t="s">
        <v>364</v>
      </c>
      <c r="F349">
        <v>30</v>
      </c>
      <c r="G349" t="s">
        <v>344</v>
      </c>
      <c r="H349" t="s">
        <v>345</v>
      </c>
      <c r="I349">
        <v>122</v>
      </c>
      <c r="J349">
        <v>0</v>
      </c>
      <c r="K349">
        <v>0</v>
      </c>
      <c r="L349">
        <v>14.97</v>
      </c>
      <c r="M349">
        <v>75.08</v>
      </c>
      <c r="N349">
        <v>90.09</v>
      </c>
      <c r="O349">
        <v>2017</v>
      </c>
      <c r="P349">
        <v>8</v>
      </c>
      <c r="Q349">
        <v>25</v>
      </c>
      <c r="R349">
        <v>20170726</v>
      </c>
      <c r="S349" s="237" t="str">
        <f t="shared" si="5"/>
        <v>Aug</v>
      </c>
    </row>
    <row r="350" spans="1:19" x14ac:dyDescent="0.25">
      <c r="A350">
        <v>3411348000</v>
      </c>
      <c r="B350" t="str">
        <f>VLOOKUP(A350,'Energy Provider Accounts'!C:D,2,FALSE)</f>
        <v>Streetlighting</v>
      </c>
      <c r="C350" t="s">
        <v>342</v>
      </c>
      <c r="D350" s="3">
        <v>43004</v>
      </c>
      <c r="E350" s="11" t="s">
        <v>365</v>
      </c>
      <c r="F350">
        <v>30</v>
      </c>
      <c r="G350" t="s">
        <v>344</v>
      </c>
      <c r="H350" t="s">
        <v>345</v>
      </c>
      <c r="I350">
        <v>136</v>
      </c>
      <c r="J350">
        <v>0</v>
      </c>
      <c r="K350">
        <v>0</v>
      </c>
      <c r="L350">
        <v>13.81</v>
      </c>
      <c r="M350">
        <v>75.900000000000006</v>
      </c>
      <c r="N350">
        <v>89.75</v>
      </c>
      <c r="O350">
        <v>2017</v>
      </c>
      <c r="P350">
        <v>9</v>
      </c>
      <c r="Q350">
        <v>26</v>
      </c>
      <c r="R350">
        <v>20170827</v>
      </c>
      <c r="S350" s="237" t="str">
        <f t="shared" si="5"/>
        <v>Sep</v>
      </c>
    </row>
    <row r="351" spans="1:19" x14ac:dyDescent="0.25">
      <c r="A351">
        <v>3411348000</v>
      </c>
      <c r="B351" t="str">
        <f>VLOOKUP(A351,'Energy Provider Accounts'!C:D,2,FALSE)</f>
        <v>Streetlighting</v>
      </c>
      <c r="C351" t="s">
        <v>342</v>
      </c>
      <c r="D351" s="3">
        <v>43033</v>
      </c>
      <c r="E351" s="11" t="s">
        <v>366</v>
      </c>
      <c r="F351">
        <v>30</v>
      </c>
      <c r="G351" t="s">
        <v>344</v>
      </c>
      <c r="H351" t="s">
        <v>345</v>
      </c>
      <c r="I351">
        <v>156</v>
      </c>
      <c r="J351">
        <v>0</v>
      </c>
      <c r="K351">
        <v>0</v>
      </c>
      <c r="L351">
        <v>15.87</v>
      </c>
      <c r="M351">
        <v>74.98</v>
      </c>
      <c r="N351">
        <v>90.89</v>
      </c>
      <c r="O351">
        <v>2017</v>
      </c>
      <c r="P351">
        <v>10</v>
      </c>
      <c r="Q351">
        <v>25</v>
      </c>
      <c r="R351">
        <v>20170925</v>
      </c>
      <c r="S351" s="237" t="str">
        <f t="shared" si="5"/>
        <v>Oct</v>
      </c>
    </row>
    <row r="352" spans="1:19" x14ac:dyDescent="0.25">
      <c r="A352">
        <v>3411348000</v>
      </c>
      <c r="B352" t="str">
        <f>VLOOKUP(A352,'Energy Provider Accounts'!C:D,2,FALSE)</f>
        <v>Streetlighting</v>
      </c>
      <c r="C352" t="s">
        <v>342</v>
      </c>
      <c r="D352" s="3">
        <v>43066</v>
      </c>
      <c r="E352" s="11" t="s">
        <v>367</v>
      </c>
      <c r="F352">
        <v>30</v>
      </c>
      <c r="G352" t="s">
        <v>344</v>
      </c>
      <c r="H352" t="s">
        <v>345</v>
      </c>
      <c r="I352">
        <v>168</v>
      </c>
      <c r="J352">
        <v>0</v>
      </c>
      <c r="K352">
        <v>0</v>
      </c>
      <c r="L352">
        <v>20.010000000000002</v>
      </c>
      <c r="M352">
        <v>73.02</v>
      </c>
      <c r="N352">
        <v>93.07</v>
      </c>
      <c r="O352">
        <v>2017</v>
      </c>
      <c r="P352">
        <v>11</v>
      </c>
      <c r="Q352">
        <v>27</v>
      </c>
      <c r="R352">
        <v>20171028</v>
      </c>
      <c r="S352" s="237" t="str">
        <f t="shared" si="5"/>
        <v>Nov</v>
      </c>
    </row>
    <row r="353" spans="1:19" x14ac:dyDescent="0.25">
      <c r="A353">
        <v>3411348000</v>
      </c>
      <c r="B353" t="str">
        <f>VLOOKUP(A353,'Energy Provider Accounts'!C:D,2,FALSE)</f>
        <v>Streetlighting</v>
      </c>
      <c r="C353" t="s">
        <v>342</v>
      </c>
      <c r="D353" s="3">
        <v>43097</v>
      </c>
      <c r="E353" s="11" t="s">
        <v>368</v>
      </c>
      <c r="F353">
        <v>30</v>
      </c>
      <c r="G353" t="s">
        <v>344</v>
      </c>
      <c r="H353" t="s">
        <v>345</v>
      </c>
      <c r="I353">
        <v>186</v>
      </c>
      <c r="J353">
        <v>0</v>
      </c>
      <c r="K353">
        <v>0</v>
      </c>
      <c r="L353">
        <v>21.14</v>
      </c>
      <c r="M353">
        <v>72.349999999999994</v>
      </c>
      <c r="N353">
        <v>93.53</v>
      </c>
      <c r="O353">
        <v>2017</v>
      </c>
      <c r="P353">
        <v>12</v>
      </c>
      <c r="Q353">
        <v>28</v>
      </c>
      <c r="R353">
        <v>20171128</v>
      </c>
      <c r="S353" s="237" t="str">
        <f t="shared" si="5"/>
        <v>Dec</v>
      </c>
    </row>
    <row r="354" spans="1:19" x14ac:dyDescent="0.25">
      <c r="A354">
        <v>3411349000</v>
      </c>
      <c r="B354" t="str">
        <f>VLOOKUP(A354,'Energy Provider Accounts'!C:D,2,FALSE)</f>
        <v>Streetlighting</v>
      </c>
      <c r="C354" t="s">
        <v>342</v>
      </c>
      <c r="D354" s="3">
        <v>42398</v>
      </c>
      <c r="E354" s="11" t="s">
        <v>343</v>
      </c>
      <c r="F354">
        <v>30</v>
      </c>
      <c r="G354" t="s">
        <v>344</v>
      </c>
      <c r="H354" t="s">
        <v>345</v>
      </c>
      <c r="I354">
        <v>2768</v>
      </c>
      <c r="J354">
        <v>0</v>
      </c>
      <c r="K354">
        <v>0</v>
      </c>
      <c r="L354">
        <v>293.08</v>
      </c>
      <c r="M354">
        <v>632.94000000000005</v>
      </c>
      <c r="N354">
        <v>926.31</v>
      </c>
      <c r="O354">
        <v>2016</v>
      </c>
      <c r="P354">
        <v>1</v>
      </c>
      <c r="Q354">
        <v>29</v>
      </c>
      <c r="R354">
        <v>20151230</v>
      </c>
      <c r="S354" s="237" t="str">
        <f t="shared" si="5"/>
        <v>Jan</v>
      </c>
    </row>
    <row r="355" spans="1:19" x14ac:dyDescent="0.25">
      <c r="A355">
        <v>3411349000</v>
      </c>
      <c r="B355" t="str">
        <f>VLOOKUP(A355,'Energy Provider Accounts'!C:D,2,FALSE)</f>
        <v>Streetlighting</v>
      </c>
      <c r="C355" t="s">
        <v>342</v>
      </c>
      <c r="D355" s="3">
        <v>42430</v>
      </c>
      <c r="E355" s="11" t="s">
        <v>346</v>
      </c>
      <c r="F355">
        <v>30</v>
      </c>
      <c r="G355" t="s">
        <v>344</v>
      </c>
      <c r="H355" t="s">
        <v>345</v>
      </c>
      <c r="I355">
        <v>2301</v>
      </c>
      <c r="J355">
        <v>0</v>
      </c>
      <c r="K355">
        <v>0</v>
      </c>
      <c r="L355">
        <v>307.95999999999998</v>
      </c>
      <c r="M355">
        <v>625.11</v>
      </c>
      <c r="N355">
        <v>933.54</v>
      </c>
      <c r="O355">
        <v>2016</v>
      </c>
      <c r="P355">
        <v>3</v>
      </c>
      <c r="Q355">
        <v>1</v>
      </c>
      <c r="R355">
        <v>20160131</v>
      </c>
      <c r="S355" s="237" t="str">
        <f t="shared" si="5"/>
        <v>Mar</v>
      </c>
    </row>
    <row r="356" spans="1:19" x14ac:dyDescent="0.25">
      <c r="A356">
        <v>3411349000</v>
      </c>
      <c r="B356" t="str">
        <f>VLOOKUP(A356,'Energy Provider Accounts'!C:D,2,FALSE)</f>
        <v>Streetlighting</v>
      </c>
      <c r="C356" t="s">
        <v>342</v>
      </c>
      <c r="D356" s="3">
        <v>42459</v>
      </c>
      <c r="E356" s="11" t="s">
        <v>347</v>
      </c>
      <c r="F356">
        <v>30</v>
      </c>
      <c r="G356" t="s">
        <v>344</v>
      </c>
      <c r="H356" t="s">
        <v>345</v>
      </c>
      <c r="I356">
        <v>2226</v>
      </c>
      <c r="J356">
        <v>0</v>
      </c>
      <c r="K356">
        <v>0</v>
      </c>
      <c r="L356">
        <v>279.64999999999998</v>
      </c>
      <c r="M356">
        <v>646.9</v>
      </c>
      <c r="N356">
        <v>927.01</v>
      </c>
      <c r="O356">
        <v>2016</v>
      </c>
      <c r="P356">
        <v>3</v>
      </c>
      <c r="Q356">
        <v>30</v>
      </c>
      <c r="R356">
        <v>20160229</v>
      </c>
      <c r="S356" s="237" t="str">
        <f t="shared" si="5"/>
        <v>Mar</v>
      </c>
    </row>
    <row r="357" spans="1:19" x14ac:dyDescent="0.25">
      <c r="A357">
        <v>3411349000</v>
      </c>
      <c r="B357" t="str">
        <f>VLOOKUP(A357,'Energy Provider Accounts'!C:D,2,FALSE)</f>
        <v>Streetlighting</v>
      </c>
      <c r="C357" t="s">
        <v>342</v>
      </c>
      <c r="D357" s="3">
        <v>42488</v>
      </c>
      <c r="E357" s="11" t="s">
        <v>348</v>
      </c>
      <c r="F357">
        <v>30</v>
      </c>
      <c r="G357" t="s">
        <v>344</v>
      </c>
      <c r="H357" t="s">
        <v>345</v>
      </c>
      <c r="I357">
        <v>1956</v>
      </c>
      <c r="J357">
        <v>0</v>
      </c>
      <c r="K357">
        <v>0</v>
      </c>
      <c r="L357">
        <v>224.16</v>
      </c>
      <c r="M357">
        <v>666.48</v>
      </c>
      <c r="N357">
        <v>890.94</v>
      </c>
      <c r="O357">
        <v>2016</v>
      </c>
      <c r="P357">
        <v>4</v>
      </c>
      <c r="Q357">
        <v>28</v>
      </c>
      <c r="R357">
        <v>20160329</v>
      </c>
      <c r="S357" s="237" t="str">
        <f t="shared" si="5"/>
        <v>Apr</v>
      </c>
    </row>
    <row r="358" spans="1:19" x14ac:dyDescent="0.25">
      <c r="A358">
        <v>3411349000</v>
      </c>
      <c r="B358" t="str">
        <f>VLOOKUP(A358,'Energy Provider Accounts'!C:D,2,FALSE)</f>
        <v>Streetlighting</v>
      </c>
      <c r="C358" t="s">
        <v>342</v>
      </c>
      <c r="D358" s="3">
        <v>42517</v>
      </c>
      <c r="E358" s="11" t="s">
        <v>349</v>
      </c>
      <c r="F358">
        <v>30</v>
      </c>
      <c r="G358" t="s">
        <v>344</v>
      </c>
      <c r="H358" t="s">
        <v>345</v>
      </c>
      <c r="I358">
        <v>1752</v>
      </c>
      <c r="J358">
        <v>0</v>
      </c>
      <c r="K358">
        <v>0</v>
      </c>
      <c r="L358">
        <v>155.28</v>
      </c>
      <c r="M358">
        <v>700.78</v>
      </c>
      <c r="N358">
        <v>856.35</v>
      </c>
      <c r="O358">
        <v>2016</v>
      </c>
      <c r="P358">
        <v>5</v>
      </c>
      <c r="Q358">
        <v>27</v>
      </c>
      <c r="R358">
        <v>20160427</v>
      </c>
      <c r="S358" s="237" t="str">
        <f t="shared" si="5"/>
        <v>May</v>
      </c>
    </row>
    <row r="359" spans="1:19" x14ac:dyDescent="0.25">
      <c r="A359">
        <v>3411349000</v>
      </c>
      <c r="B359" t="str">
        <f>VLOOKUP(A359,'Energy Provider Accounts'!C:D,2,FALSE)</f>
        <v>Streetlighting</v>
      </c>
      <c r="C359" t="s">
        <v>342</v>
      </c>
      <c r="D359" s="3">
        <v>42549</v>
      </c>
      <c r="E359" s="11" t="s">
        <v>350</v>
      </c>
      <c r="F359">
        <v>30</v>
      </c>
      <c r="G359" t="s">
        <v>344</v>
      </c>
      <c r="H359" t="s">
        <v>345</v>
      </c>
      <c r="I359">
        <v>1568</v>
      </c>
      <c r="J359">
        <v>0</v>
      </c>
      <c r="K359">
        <v>0</v>
      </c>
      <c r="L359">
        <v>157.56</v>
      </c>
      <c r="M359">
        <v>696.54</v>
      </c>
      <c r="N359">
        <v>854.39</v>
      </c>
      <c r="O359">
        <v>2016</v>
      </c>
      <c r="P359">
        <v>6</v>
      </c>
      <c r="Q359">
        <v>28</v>
      </c>
      <c r="R359">
        <v>20160529</v>
      </c>
      <c r="S359" s="237" t="str">
        <f t="shared" si="5"/>
        <v>Jun</v>
      </c>
    </row>
    <row r="360" spans="1:19" x14ac:dyDescent="0.25">
      <c r="A360">
        <v>3411349000</v>
      </c>
      <c r="B360" t="str">
        <f>VLOOKUP(A360,'Energy Provider Accounts'!C:D,2,FALSE)</f>
        <v>Streetlighting</v>
      </c>
      <c r="C360" t="s">
        <v>342</v>
      </c>
      <c r="D360" s="3">
        <v>42579</v>
      </c>
      <c r="E360" s="11" t="s">
        <v>351</v>
      </c>
      <c r="F360">
        <v>30</v>
      </c>
      <c r="G360" t="s">
        <v>344</v>
      </c>
      <c r="H360" t="s">
        <v>345</v>
      </c>
      <c r="I360">
        <v>1665</v>
      </c>
      <c r="J360">
        <v>0</v>
      </c>
      <c r="K360">
        <v>0</v>
      </c>
      <c r="L360">
        <v>138.85</v>
      </c>
      <c r="M360">
        <v>743.93</v>
      </c>
      <c r="N360">
        <v>883.08</v>
      </c>
      <c r="O360">
        <v>2016</v>
      </c>
      <c r="P360">
        <v>7</v>
      </c>
      <c r="Q360">
        <v>28</v>
      </c>
      <c r="R360">
        <v>20160628</v>
      </c>
      <c r="S360" s="237" t="str">
        <f t="shared" si="5"/>
        <v>Jul</v>
      </c>
    </row>
    <row r="361" spans="1:19" x14ac:dyDescent="0.25">
      <c r="A361">
        <v>3411349000</v>
      </c>
      <c r="B361" t="str">
        <f>VLOOKUP(A361,'Energy Provider Accounts'!C:D,2,FALSE)</f>
        <v>Streetlighting</v>
      </c>
      <c r="C361" t="s">
        <v>342</v>
      </c>
      <c r="D361" s="3">
        <v>42608</v>
      </c>
      <c r="E361" s="11" t="s">
        <v>352</v>
      </c>
      <c r="F361">
        <v>30</v>
      </c>
      <c r="G361" t="s">
        <v>344</v>
      </c>
      <c r="H361" t="s">
        <v>345</v>
      </c>
      <c r="I361">
        <v>1867</v>
      </c>
      <c r="J361">
        <v>0</v>
      </c>
      <c r="K361">
        <v>0</v>
      </c>
      <c r="L361">
        <v>219.79</v>
      </c>
      <c r="M361">
        <v>705.12</v>
      </c>
      <c r="N361">
        <v>925.22</v>
      </c>
      <c r="O361">
        <v>2016</v>
      </c>
      <c r="P361">
        <v>8</v>
      </c>
      <c r="Q361">
        <v>26</v>
      </c>
      <c r="R361">
        <v>20160727</v>
      </c>
      <c r="S361" s="237" t="str">
        <f t="shared" si="5"/>
        <v>Aug</v>
      </c>
    </row>
    <row r="362" spans="1:19" x14ac:dyDescent="0.25">
      <c r="A362">
        <v>3411349000</v>
      </c>
      <c r="B362" t="str">
        <f>VLOOKUP(A362,'Energy Provider Accounts'!C:D,2,FALSE)</f>
        <v>Streetlighting</v>
      </c>
      <c r="C362" t="s">
        <v>342</v>
      </c>
      <c r="D362" s="3">
        <v>42640</v>
      </c>
      <c r="E362" s="11" t="s">
        <v>353</v>
      </c>
      <c r="F362">
        <v>30</v>
      </c>
      <c r="G362" t="s">
        <v>344</v>
      </c>
      <c r="H362" t="s">
        <v>345</v>
      </c>
      <c r="I362">
        <v>2086</v>
      </c>
      <c r="J362">
        <v>0</v>
      </c>
      <c r="K362">
        <v>0</v>
      </c>
      <c r="L362">
        <v>239.8</v>
      </c>
      <c r="M362">
        <v>695.74</v>
      </c>
      <c r="N362">
        <v>935.86</v>
      </c>
      <c r="O362">
        <v>2016</v>
      </c>
      <c r="P362">
        <v>9</v>
      </c>
      <c r="Q362">
        <v>27</v>
      </c>
      <c r="R362">
        <v>20160828</v>
      </c>
      <c r="S362" s="237" t="str">
        <f t="shared" si="5"/>
        <v>Sep</v>
      </c>
    </row>
    <row r="363" spans="1:19" x14ac:dyDescent="0.25">
      <c r="A363">
        <v>3411349000</v>
      </c>
      <c r="B363" t="str">
        <f>VLOOKUP(A363,'Energy Provider Accounts'!C:D,2,FALSE)</f>
        <v>Streetlighting</v>
      </c>
      <c r="C363" t="s">
        <v>342</v>
      </c>
      <c r="D363" s="3">
        <v>42669</v>
      </c>
      <c r="E363" s="11" t="s">
        <v>354</v>
      </c>
      <c r="F363">
        <v>30</v>
      </c>
      <c r="G363" t="s">
        <v>344</v>
      </c>
      <c r="H363" t="s">
        <v>345</v>
      </c>
      <c r="I363">
        <v>2397</v>
      </c>
      <c r="J363">
        <v>0</v>
      </c>
      <c r="K363">
        <v>0</v>
      </c>
      <c r="L363">
        <v>246.33</v>
      </c>
      <c r="M363">
        <v>694.08</v>
      </c>
      <c r="N363">
        <v>940.73</v>
      </c>
      <c r="O363">
        <v>2016</v>
      </c>
      <c r="P363">
        <v>10</v>
      </c>
      <c r="Q363">
        <v>26</v>
      </c>
      <c r="R363">
        <v>20160926</v>
      </c>
      <c r="S363" s="237" t="str">
        <f t="shared" si="5"/>
        <v>Oct</v>
      </c>
    </row>
    <row r="364" spans="1:19" x14ac:dyDescent="0.25">
      <c r="A364">
        <v>3411349000</v>
      </c>
      <c r="B364" t="str">
        <f>VLOOKUP(A364,'Energy Provider Accounts'!C:D,2,FALSE)</f>
        <v>Streetlighting</v>
      </c>
      <c r="C364" t="s">
        <v>342</v>
      </c>
      <c r="D364" s="3">
        <v>42702</v>
      </c>
      <c r="E364" s="11" t="s">
        <v>355</v>
      </c>
      <c r="F364">
        <v>30</v>
      </c>
      <c r="G364" t="s">
        <v>344</v>
      </c>
      <c r="H364" t="s">
        <v>345</v>
      </c>
      <c r="I364">
        <v>2546</v>
      </c>
      <c r="J364">
        <v>0</v>
      </c>
      <c r="K364">
        <v>0</v>
      </c>
      <c r="L364">
        <v>266.37</v>
      </c>
      <c r="M364">
        <v>682.54</v>
      </c>
      <c r="N364">
        <v>949.23</v>
      </c>
      <c r="O364">
        <v>2016</v>
      </c>
      <c r="P364">
        <v>11</v>
      </c>
      <c r="Q364">
        <v>28</v>
      </c>
      <c r="R364">
        <v>20161029</v>
      </c>
      <c r="S364" s="237" t="str">
        <f t="shared" si="5"/>
        <v>Nov</v>
      </c>
    </row>
    <row r="365" spans="1:19" x14ac:dyDescent="0.25">
      <c r="A365">
        <v>3411349000</v>
      </c>
      <c r="B365" t="str">
        <f>VLOOKUP(A365,'Energy Provider Accounts'!C:D,2,FALSE)</f>
        <v>Streetlighting</v>
      </c>
      <c r="C365" t="s">
        <v>342</v>
      </c>
      <c r="D365" s="3">
        <v>42733</v>
      </c>
      <c r="E365" s="11" t="s">
        <v>356</v>
      </c>
      <c r="F365">
        <v>30</v>
      </c>
      <c r="G365" t="s">
        <v>344</v>
      </c>
      <c r="H365" t="s">
        <v>345</v>
      </c>
      <c r="I365">
        <v>2817</v>
      </c>
      <c r="J365">
        <v>0</v>
      </c>
      <c r="K365">
        <v>0</v>
      </c>
      <c r="L365">
        <v>259.52</v>
      </c>
      <c r="M365">
        <v>684.46</v>
      </c>
      <c r="N365">
        <v>944.3</v>
      </c>
      <c r="O365">
        <v>2016</v>
      </c>
      <c r="P365">
        <v>12</v>
      </c>
      <c r="Q365">
        <v>29</v>
      </c>
      <c r="R365">
        <v>20161129</v>
      </c>
      <c r="S365" s="237" t="str">
        <f t="shared" si="5"/>
        <v>Dec</v>
      </c>
    </row>
    <row r="366" spans="1:19" x14ac:dyDescent="0.25">
      <c r="A366">
        <v>3411349000</v>
      </c>
      <c r="B366" t="str">
        <f>VLOOKUP(A366,'Energy Provider Accounts'!C:D,2,FALSE)</f>
        <v>Streetlighting</v>
      </c>
      <c r="C366" t="s">
        <v>342</v>
      </c>
      <c r="D366" s="3">
        <v>42765</v>
      </c>
      <c r="E366" s="11" t="s">
        <v>357</v>
      </c>
      <c r="F366">
        <v>30</v>
      </c>
      <c r="G366" t="s">
        <v>344</v>
      </c>
      <c r="H366" t="s">
        <v>345</v>
      </c>
      <c r="I366">
        <v>2688</v>
      </c>
      <c r="J366">
        <v>0</v>
      </c>
      <c r="K366">
        <v>0</v>
      </c>
      <c r="L366">
        <v>294.76</v>
      </c>
      <c r="M366">
        <v>665.08</v>
      </c>
      <c r="N366">
        <v>960.17</v>
      </c>
      <c r="O366">
        <v>2017</v>
      </c>
      <c r="P366">
        <v>1</v>
      </c>
      <c r="Q366">
        <v>30</v>
      </c>
      <c r="R366">
        <v>20161231</v>
      </c>
      <c r="S366" s="237" t="str">
        <f t="shared" si="5"/>
        <v>Jan</v>
      </c>
    </row>
    <row r="367" spans="1:19" x14ac:dyDescent="0.25">
      <c r="A367">
        <v>3411349000</v>
      </c>
      <c r="B367" t="str">
        <f>VLOOKUP(A367,'Energy Provider Accounts'!C:D,2,FALSE)</f>
        <v>Streetlighting</v>
      </c>
      <c r="C367" t="s">
        <v>342</v>
      </c>
      <c r="D367" s="3">
        <v>42795</v>
      </c>
      <c r="E367" s="11" t="s">
        <v>358</v>
      </c>
      <c r="F367">
        <v>30</v>
      </c>
      <c r="G367" t="s">
        <v>344</v>
      </c>
      <c r="H367" t="s">
        <v>345</v>
      </c>
      <c r="I367">
        <v>2221</v>
      </c>
      <c r="J367">
        <v>0</v>
      </c>
      <c r="K367">
        <v>0</v>
      </c>
      <c r="L367">
        <v>256.32</v>
      </c>
      <c r="M367">
        <v>683.2</v>
      </c>
      <c r="N367">
        <v>939.94</v>
      </c>
      <c r="O367">
        <v>2017</v>
      </c>
      <c r="P367">
        <v>3</v>
      </c>
      <c r="Q367">
        <v>1</v>
      </c>
      <c r="R367">
        <v>20170130</v>
      </c>
      <c r="S367" s="237" t="str">
        <f t="shared" si="5"/>
        <v>Mar</v>
      </c>
    </row>
    <row r="368" spans="1:19" x14ac:dyDescent="0.25">
      <c r="A368">
        <v>3411349000</v>
      </c>
      <c r="B368" t="str">
        <f>VLOOKUP(A368,'Energy Provider Accounts'!C:D,2,FALSE)</f>
        <v>Streetlighting</v>
      </c>
      <c r="C368" t="s">
        <v>342</v>
      </c>
      <c r="D368" s="3">
        <v>42823</v>
      </c>
      <c r="E368" s="11" t="s">
        <v>359</v>
      </c>
      <c r="F368">
        <v>30</v>
      </c>
      <c r="G368" t="s">
        <v>344</v>
      </c>
      <c r="H368" t="s">
        <v>345</v>
      </c>
      <c r="I368">
        <v>2146</v>
      </c>
      <c r="J368">
        <v>0</v>
      </c>
      <c r="K368">
        <v>0</v>
      </c>
      <c r="L368">
        <v>198.68</v>
      </c>
      <c r="M368">
        <v>713.5</v>
      </c>
      <c r="N368">
        <v>912.59</v>
      </c>
      <c r="O368">
        <v>2017</v>
      </c>
      <c r="P368">
        <v>3</v>
      </c>
      <c r="Q368">
        <v>29</v>
      </c>
      <c r="R368">
        <v>20170227</v>
      </c>
      <c r="S368" s="237" t="str">
        <f t="shared" si="5"/>
        <v>Mar</v>
      </c>
    </row>
    <row r="369" spans="1:19" x14ac:dyDescent="0.25">
      <c r="A369">
        <v>3411349000</v>
      </c>
      <c r="B369" t="str">
        <f>VLOOKUP(A369,'Energy Provider Accounts'!C:D,2,FALSE)</f>
        <v>Streetlighting</v>
      </c>
      <c r="C369" t="s">
        <v>342</v>
      </c>
      <c r="D369" s="3">
        <v>42853</v>
      </c>
      <c r="E369" s="11" t="s">
        <v>360</v>
      </c>
      <c r="F369">
        <v>30</v>
      </c>
      <c r="G369" t="s">
        <v>344</v>
      </c>
      <c r="H369" t="s">
        <v>345</v>
      </c>
      <c r="I369">
        <v>1914</v>
      </c>
      <c r="J369">
        <v>0</v>
      </c>
      <c r="K369">
        <v>0</v>
      </c>
      <c r="L369">
        <v>231.85</v>
      </c>
      <c r="M369">
        <v>694.82</v>
      </c>
      <c r="N369">
        <v>927.04</v>
      </c>
      <c r="O369">
        <v>2017</v>
      </c>
      <c r="P369">
        <v>4</v>
      </c>
      <c r="Q369">
        <v>28</v>
      </c>
      <c r="R369">
        <v>20170329</v>
      </c>
      <c r="S369" s="237" t="str">
        <f t="shared" si="5"/>
        <v>Apr</v>
      </c>
    </row>
    <row r="370" spans="1:19" x14ac:dyDescent="0.25">
      <c r="A370">
        <v>3411349000</v>
      </c>
      <c r="B370" t="str">
        <f>VLOOKUP(A370,'Energy Provider Accounts'!C:D,2,FALSE)</f>
        <v>Streetlighting</v>
      </c>
      <c r="C370" t="s">
        <v>342</v>
      </c>
      <c r="D370" s="3">
        <v>42881</v>
      </c>
      <c r="E370" s="11" t="s">
        <v>361</v>
      </c>
      <c r="F370">
        <v>30</v>
      </c>
      <c r="G370" t="s">
        <v>344</v>
      </c>
      <c r="H370" t="s">
        <v>345</v>
      </c>
      <c r="I370">
        <v>1716</v>
      </c>
      <c r="J370">
        <v>0</v>
      </c>
      <c r="K370">
        <v>0</v>
      </c>
      <c r="L370">
        <v>228.52</v>
      </c>
      <c r="M370">
        <v>696.01</v>
      </c>
      <c r="N370">
        <v>924.9</v>
      </c>
      <c r="O370">
        <v>2017</v>
      </c>
      <c r="P370">
        <v>5</v>
      </c>
      <c r="Q370">
        <v>26</v>
      </c>
      <c r="R370">
        <v>20170426</v>
      </c>
      <c r="S370" s="237" t="str">
        <f t="shared" si="5"/>
        <v>May</v>
      </c>
    </row>
    <row r="371" spans="1:19" x14ac:dyDescent="0.25">
      <c r="A371">
        <v>3411349000</v>
      </c>
      <c r="B371" t="str">
        <f>VLOOKUP(A371,'Energy Provider Accounts'!C:D,2,FALSE)</f>
        <v>Streetlighting</v>
      </c>
      <c r="C371" t="s">
        <v>342</v>
      </c>
      <c r="D371" s="3">
        <v>42913</v>
      </c>
      <c r="E371" s="11" t="s">
        <v>362</v>
      </c>
      <c r="F371">
        <v>30</v>
      </c>
      <c r="G371" t="s">
        <v>344</v>
      </c>
      <c r="H371" t="s">
        <v>345</v>
      </c>
      <c r="I371">
        <v>1532</v>
      </c>
      <c r="J371">
        <v>0</v>
      </c>
      <c r="K371">
        <v>0</v>
      </c>
      <c r="L371">
        <v>148.55000000000001</v>
      </c>
      <c r="M371">
        <v>735.96</v>
      </c>
      <c r="N371">
        <v>884.86</v>
      </c>
      <c r="O371">
        <v>2017</v>
      </c>
      <c r="P371">
        <v>6</v>
      </c>
      <c r="Q371">
        <v>27</v>
      </c>
      <c r="R371">
        <v>20170528</v>
      </c>
      <c r="S371" s="237" t="str">
        <f t="shared" si="5"/>
        <v>Jun</v>
      </c>
    </row>
    <row r="372" spans="1:19" x14ac:dyDescent="0.25">
      <c r="A372">
        <v>3411349000</v>
      </c>
      <c r="B372" t="str">
        <f>VLOOKUP(A372,'Energy Provider Accounts'!C:D,2,FALSE)</f>
        <v>Streetlighting</v>
      </c>
      <c r="C372" t="s">
        <v>342</v>
      </c>
      <c r="D372" s="3">
        <v>42943</v>
      </c>
      <c r="E372" s="11" t="s">
        <v>363</v>
      </c>
      <c r="F372">
        <v>30</v>
      </c>
      <c r="G372" t="s">
        <v>344</v>
      </c>
      <c r="H372" t="s">
        <v>345</v>
      </c>
      <c r="I372">
        <v>1641</v>
      </c>
      <c r="J372">
        <v>0</v>
      </c>
      <c r="K372">
        <v>0</v>
      </c>
      <c r="L372">
        <v>179.48</v>
      </c>
      <c r="M372">
        <v>755.29</v>
      </c>
      <c r="N372">
        <v>935.14</v>
      </c>
      <c r="O372">
        <v>2017</v>
      </c>
      <c r="P372">
        <v>7</v>
      </c>
      <c r="Q372">
        <v>27</v>
      </c>
      <c r="R372">
        <v>20170627</v>
      </c>
      <c r="S372" s="237" t="str">
        <f t="shared" si="5"/>
        <v>Jul</v>
      </c>
    </row>
    <row r="373" spans="1:19" x14ac:dyDescent="0.25">
      <c r="A373">
        <v>3411349000</v>
      </c>
      <c r="B373" t="str">
        <f>VLOOKUP(A373,'Energy Provider Accounts'!C:D,2,FALSE)</f>
        <v>Streetlighting</v>
      </c>
      <c r="C373" t="s">
        <v>342</v>
      </c>
      <c r="D373" s="3">
        <v>42972</v>
      </c>
      <c r="E373" s="11" t="s">
        <v>364</v>
      </c>
      <c r="F373">
        <v>30</v>
      </c>
      <c r="G373" t="s">
        <v>344</v>
      </c>
      <c r="H373" t="s">
        <v>345</v>
      </c>
      <c r="I373">
        <v>1821</v>
      </c>
      <c r="J373">
        <v>0</v>
      </c>
      <c r="K373">
        <v>0</v>
      </c>
      <c r="L373">
        <v>223.48</v>
      </c>
      <c r="M373">
        <v>735.05</v>
      </c>
      <c r="N373">
        <v>958.91</v>
      </c>
      <c r="O373">
        <v>2017</v>
      </c>
      <c r="P373">
        <v>8</v>
      </c>
      <c r="Q373">
        <v>25</v>
      </c>
      <c r="R373">
        <v>20170726</v>
      </c>
      <c r="S373" s="237" t="str">
        <f t="shared" si="5"/>
        <v>Aug</v>
      </c>
    </row>
    <row r="374" spans="1:19" x14ac:dyDescent="0.25">
      <c r="A374">
        <v>3411349000</v>
      </c>
      <c r="B374" t="str">
        <f>VLOOKUP(A374,'Energy Provider Accounts'!C:D,2,FALSE)</f>
        <v>Streetlighting</v>
      </c>
      <c r="C374" t="s">
        <v>342</v>
      </c>
      <c r="D374" s="3">
        <v>43004</v>
      </c>
      <c r="E374" s="11" t="s">
        <v>365</v>
      </c>
      <c r="F374">
        <v>30</v>
      </c>
      <c r="G374" t="s">
        <v>344</v>
      </c>
      <c r="H374" t="s">
        <v>345</v>
      </c>
      <c r="I374">
        <v>2034</v>
      </c>
      <c r="J374">
        <v>0</v>
      </c>
      <c r="K374">
        <v>0</v>
      </c>
      <c r="L374">
        <v>206.68</v>
      </c>
      <c r="M374">
        <v>747.08</v>
      </c>
      <c r="N374">
        <v>954.14</v>
      </c>
      <c r="O374">
        <v>2017</v>
      </c>
      <c r="P374">
        <v>9</v>
      </c>
      <c r="Q374">
        <v>26</v>
      </c>
      <c r="R374">
        <v>20170827</v>
      </c>
      <c r="S374" s="237" t="str">
        <f t="shared" si="5"/>
        <v>Sep</v>
      </c>
    </row>
    <row r="375" spans="1:19" x14ac:dyDescent="0.25">
      <c r="A375">
        <v>3411349000</v>
      </c>
      <c r="B375" t="str">
        <f>VLOOKUP(A375,'Energy Provider Accounts'!C:D,2,FALSE)</f>
        <v>Streetlighting</v>
      </c>
      <c r="C375" t="s">
        <v>342</v>
      </c>
      <c r="D375" s="3">
        <v>43033</v>
      </c>
      <c r="E375" s="11" t="s">
        <v>366</v>
      </c>
      <c r="F375">
        <v>30</v>
      </c>
      <c r="G375" t="s">
        <v>344</v>
      </c>
      <c r="H375" t="s">
        <v>345</v>
      </c>
      <c r="I375">
        <v>2315</v>
      </c>
      <c r="J375">
        <v>0</v>
      </c>
      <c r="K375">
        <v>0</v>
      </c>
      <c r="L375">
        <v>235.69</v>
      </c>
      <c r="M375">
        <v>731.38</v>
      </c>
      <c r="N375">
        <v>967.46</v>
      </c>
      <c r="O375">
        <v>2017</v>
      </c>
      <c r="P375">
        <v>10</v>
      </c>
      <c r="Q375">
        <v>25</v>
      </c>
      <c r="R375">
        <v>20170925</v>
      </c>
      <c r="S375" s="237" t="str">
        <f t="shared" si="5"/>
        <v>Oct</v>
      </c>
    </row>
    <row r="376" spans="1:19" x14ac:dyDescent="0.25">
      <c r="A376">
        <v>3411349000</v>
      </c>
      <c r="B376" t="str">
        <f>VLOOKUP(A376,'Energy Provider Accounts'!C:D,2,FALSE)</f>
        <v>Streetlighting</v>
      </c>
      <c r="C376" t="s">
        <v>342</v>
      </c>
      <c r="D376" s="3">
        <v>43066</v>
      </c>
      <c r="E376" s="11" t="s">
        <v>367</v>
      </c>
      <c r="F376">
        <v>30</v>
      </c>
      <c r="G376" t="s">
        <v>344</v>
      </c>
      <c r="H376" t="s">
        <v>345</v>
      </c>
      <c r="I376">
        <v>2480</v>
      </c>
      <c r="J376">
        <v>0</v>
      </c>
      <c r="K376">
        <v>0</v>
      </c>
      <c r="L376">
        <v>295.37</v>
      </c>
      <c r="M376">
        <v>703.22</v>
      </c>
      <c r="N376">
        <v>998.99</v>
      </c>
      <c r="O376">
        <v>2017</v>
      </c>
      <c r="P376">
        <v>11</v>
      </c>
      <c r="Q376">
        <v>27</v>
      </c>
      <c r="R376">
        <v>20171028</v>
      </c>
      <c r="S376" s="237" t="str">
        <f t="shared" si="5"/>
        <v>Nov</v>
      </c>
    </row>
    <row r="377" spans="1:19" x14ac:dyDescent="0.25">
      <c r="A377">
        <v>3411349000</v>
      </c>
      <c r="B377" t="str">
        <f>VLOOKUP(A377,'Energy Provider Accounts'!C:D,2,FALSE)</f>
        <v>Streetlighting</v>
      </c>
      <c r="C377" t="s">
        <v>342</v>
      </c>
      <c r="D377" s="3">
        <v>43097</v>
      </c>
      <c r="E377" s="11" t="s">
        <v>368</v>
      </c>
      <c r="F377">
        <v>30</v>
      </c>
      <c r="G377" t="s">
        <v>344</v>
      </c>
      <c r="H377" t="s">
        <v>345</v>
      </c>
      <c r="I377">
        <v>2742</v>
      </c>
      <c r="J377">
        <v>0</v>
      </c>
      <c r="K377">
        <v>0</v>
      </c>
      <c r="L377">
        <v>311.68</v>
      </c>
      <c r="M377">
        <v>693.49</v>
      </c>
      <c r="N377">
        <v>1005.57</v>
      </c>
      <c r="O377">
        <v>2017</v>
      </c>
      <c r="P377">
        <v>12</v>
      </c>
      <c r="Q377">
        <v>28</v>
      </c>
      <c r="R377">
        <v>20171128</v>
      </c>
      <c r="S377" s="237" t="str">
        <f t="shared" si="5"/>
        <v>Dec</v>
      </c>
    </row>
    <row r="378" spans="1:19" x14ac:dyDescent="0.25">
      <c r="A378">
        <v>3411350000</v>
      </c>
      <c r="B378" t="str">
        <f>VLOOKUP(A378,'Energy Provider Accounts'!C:D,2,FALSE)</f>
        <v>Streetlighting</v>
      </c>
      <c r="C378" t="s">
        <v>342</v>
      </c>
      <c r="D378" s="3">
        <v>42398</v>
      </c>
      <c r="E378" s="11" t="s">
        <v>343</v>
      </c>
      <c r="F378">
        <v>30</v>
      </c>
      <c r="G378" t="s">
        <v>344</v>
      </c>
      <c r="H378" t="s">
        <v>345</v>
      </c>
      <c r="I378">
        <v>2456</v>
      </c>
      <c r="J378">
        <v>0</v>
      </c>
      <c r="K378">
        <v>0</v>
      </c>
      <c r="L378">
        <v>260.04000000000002</v>
      </c>
      <c r="M378">
        <v>412.12</v>
      </c>
      <c r="N378">
        <v>672.37</v>
      </c>
      <c r="O378">
        <v>2016</v>
      </c>
      <c r="P378">
        <v>1</v>
      </c>
      <c r="Q378">
        <v>29</v>
      </c>
      <c r="R378">
        <v>20151230</v>
      </c>
      <c r="S378" s="237" t="str">
        <f t="shared" si="5"/>
        <v>Jan</v>
      </c>
    </row>
    <row r="379" spans="1:19" x14ac:dyDescent="0.25">
      <c r="A379">
        <v>3411350000</v>
      </c>
      <c r="B379" t="str">
        <f>VLOOKUP(A379,'Energy Provider Accounts'!C:D,2,FALSE)</f>
        <v>Streetlighting</v>
      </c>
      <c r="C379" t="s">
        <v>342</v>
      </c>
      <c r="D379" s="3">
        <v>42430</v>
      </c>
      <c r="E379" s="11" t="s">
        <v>346</v>
      </c>
      <c r="F379">
        <v>30</v>
      </c>
      <c r="G379" t="s">
        <v>344</v>
      </c>
      <c r="H379" t="s">
        <v>345</v>
      </c>
      <c r="I379">
        <v>2058</v>
      </c>
      <c r="J379">
        <v>0</v>
      </c>
      <c r="K379">
        <v>0</v>
      </c>
      <c r="L379">
        <v>275.43</v>
      </c>
      <c r="M379">
        <v>404.08</v>
      </c>
      <c r="N379">
        <v>679.85</v>
      </c>
      <c r="O379">
        <v>2016</v>
      </c>
      <c r="P379">
        <v>3</v>
      </c>
      <c r="Q379">
        <v>1</v>
      </c>
      <c r="R379">
        <v>20160131</v>
      </c>
      <c r="S379" s="237" t="str">
        <f t="shared" si="5"/>
        <v>Mar</v>
      </c>
    </row>
    <row r="380" spans="1:19" x14ac:dyDescent="0.25">
      <c r="A380">
        <v>3411350000</v>
      </c>
      <c r="B380" t="str">
        <f>VLOOKUP(A380,'Energy Provider Accounts'!C:D,2,FALSE)</f>
        <v>Streetlighting</v>
      </c>
      <c r="C380" t="s">
        <v>342</v>
      </c>
      <c r="D380" s="3">
        <v>42459</v>
      </c>
      <c r="E380" s="11" t="s">
        <v>347</v>
      </c>
      <c r="F380">
        <v>30</v>
      </c>
      <c r="G380" t="s">
        <v>344</v>
      </c>
      <c r="H380" t="s">
        <v>345</v>
      </c>
      <c r="I380">
        <v>2000</v>
      </c>
      <c r="J380">
        <v>0</v>
      </c>
      <c r="K380">
        <v>0</v>
      </c>
      <c r="L380">
        <v>251.26</v>
      </c>
      <c r="M380">
        <v>423.02</v>
      </c>
      <c r="N380">
        <v>674.62</v>
      </c>
      <c r="O380">
        <v>2016</v>
      </c>
      <c r="P380">
        <v>3</v>
      </c>
      <c r="Q380">
        <v>30</v>
      </c>
      <c r="R380">
        <v>20160229</v>
      </c>
      <c r="S380" s="237" t="str">
        <f t="shared" si="5"/>
        <v>Mar</v>
      </c>
    </row>
    <row r="381" spans="1:19" x14ac:dyDescent="0.25">
      <c r="A381">
        <v>3411350000</v>
      </c>
      <c r="B381" t="str">
        <f>VLOOKUP(A381,'Energy Provider Accounts'!C:D,2,FALSE)</f>
        <v>Streetlighting</v>
      </c>
      <c r="C381" t="s">
        <v>342</v>
      </c>
      <c r="D381" s="3">
        <v>42488</v>
      </c>
      <c r="E381" s="11" t="s">
        <v>348</v>
      </c>
      <c r="F381">
        <v>30</v>
      </c>
      <c r="G381" t="s">
        <v>344</v>
      </c>
      <c r="H381" t="s">
        <v>345</v>
      </c>
      <c r="I381">
        <v>1752</v>
      </c>
      <c r="J381">
        <v>0</v>
      </c>
      <c r="K381">
        <v>0</v>
      </c>
      <c r="L381">
        <v>200.78</v>
      </c>
      <c r="M381">
        <v>443.32</v>
      </c>
      <c r="N381">
        <v>644.32000000000005</v>
      </c>
      <c r="O381">
        <v>2016</v>
      </c>
      <c r="P381">
        <v>4</v>
      </c>
      <c r="Q381">
        <v>28</v>
      </c>
      <c r="R381">
        <v>20160329</v>
      </c>
      <c r="S381" s="237" t="str">
        <f t="shared" si="5"/>
        <v>Apr</v>
      </c>
    </row>
    <row r="382" spans="1:19" x14ac:dyDescent="0.25">
      <c r="A382">
        <v>3411350000</v>
      </c>
      <c r="B382" t="str">
        <f>VLOOKUP(A382,'Energy Provider Accounts'!C:D,2,FALSE)</f>
        <v>Streetlighting</v>
      </c>
      <c r="C382" t="s">
        <v>342</v>
      </c>
      <c r="D382" s="3">
        <v>42517</v>
      </c>
      <c r="E382" s="11" t="s">
        <v>349</v>
      </c>
      <c r="F382">
        <v>30</v>
      </c>
      <c r="G382" t="s">
        <v>344</v>
      </c>
      <c r="H382" t="s">
        <v>345</v>
      </c>
      <c r="I382">
        <v>1580</v>
      </c>
      <c r="J382">
        <v>0</v>
      </c>
      <c r="K382">
        <v>0</v>
      </c>
      <c r="L382">
        <v>140.05000000000001</v>
      </c>
      <c r="M382">
        <v>473.56</v>
      </c>
      <c r="N382">
        <v>613.82000000000005</v>
      </c>
      <c r="O382">
        <v>2016</v>
      </c>
      <c r="P382">
        <v>5</v>
      </c>
      <c r="Q382">
        <v>27</v>
      </c>
      <c r="R382">
        <v>20160427</v>
      </c>
      <c r="S382" s="237" t="str">
        <f t="shared" si="5"/>
        <v>May</v>
      </c>
    </row>
    <row r="383" spans="1:19" x14ac:dyDescent="0.25">
      <c r="A383">
        <v>3411350000</v>
      </c>
      <c r="B383" t="str">
        <f>VLOOKUP(A383,'Energy Provider Accounts'!C:D,2,FALSE)</f>
        <v>Streetlighting</v>
      </c>
      <c r="C383" t="s">
        <v>342</v>
      </c>
      <c r="D383" s="3">
        <v>42549</v>
      </c>
      <c r="E383" s="11" t="s">
        <v>350</v>
      </c>
      <c r="F383">
        <v>30</v>
      </c>
      <c r="G383" t="s">
        <v>344</v>
      </c>
      <c r="H383" t="s">
        <v>345</v>
      </c>
      <c r="I383">
        <v>1400</v>
      </c>
      <c r="J383">
        <v>0</v>
      </c>
      <c r="K383">
        <v>0</v>
      </c>
      <c r="L383">
        <v>140.69999999999999</v>
      </c>
      <c r="M383">
        <v>469.13</v>
      </c>
      <c r="N383">
        <v>610.04</v>
      </c>
      <c r="O383">
        <v>2016</v>
      </c>
      <c r="P383">
        <v>6</v>
      </c>
      <c r="Q383">
        <v>28</v>
      </c>
      <c r="R383">
        <v>20160529</v>
      </c>
      <c r="S383" s="237" t="str">
        <f t="shared" si="5"/>
        <v>Jun</v>
      </c>
    </row>
    <row r="384" spans="1:19" x14ac:dyDescent="0.25">
      <c r="A384">
        <v>3411350000</v>
      </c>
      <c r="B384" t="str">
        <f>VLOOKUP(A384,'Energy Provider Accounts'!C:D,2,FALSE)</f>
        <v>Streetlighting</v>
      </c>
      <c r="C384" t="s">
        <v>342</v>
      </c>
      <c r="D384" s="3">
        <v>42579</v>
      </c>
      <c r="E384" s="11" t="s">
        <v>351</v>
      </c>
      <c r="F384">
        <v>30</v>
      </c>
      <c r="G384" t="s">
        <v>344</v>
      </c>
      <c r="H384" t="s">
        <v>345</v>
      </c>
      <c r="I384">
        <v>1510</v>
      </c>
      <c r="J384">
        <v>0</v>
      </c>
      <c r="K384">
        <v>0</v>
      </c>
      <c r="L384">
        <v>125.92</v>
      </c>
      <c r="M384">
        <v>505.09</v>
      </c>
      <c r="N384">
        <v>631.22</v>
      </c>
      <c r="O384">
        <v>2016</v>
      </c>
      <c r="P384">
        <v>7</v>
      </c>
      <c r="Q384">
        <v>28</v>
      </c>
      <c r="R384">
        <v>20160628</v>
      </c>
      <c r="S384" s="238" t="str">
        <f t="shared" si="5"/>
        <v>Jul</v>
      </c>
    </row>
    <row r="385" spans="1:19" x14ac:dyDescent="0.25">
      <c r="A385">
        <v>3411350000</v>
      </c>
      <c r="B385" t="str">
        <f>VLOOKUP(A385,'Energy Provider Accounts'!C:D,2,FALSE)</f>
        <v>Streetlighting</v>
      </c>
      <c r="C385" t="s">
        <v>342</v>
      </c>
      <c r="D385" s="3">
        <v>42608</v>
      </c>
      <c r="E385" s="11" t="s">
        <v>352</v>
      </c>
      <c r="F385">
        <v>30</v>
      </c>
      <c r="G385" t="s">
        <v>344</v>
      </c>
      <c r="H385" t="s">
        <v>345</v>
      </c>
      <c r="I385">
        <v>1680</v>
      </c>
      <c r="J385">
        <v>0</v>
      </c>
      <c r="K385">
        <v>0</v>
      </c>
      <c r="L385">
        <v>197.78</v>
      </c>
      <c r="M385">
        <v>470.63</v>
      </c>
      <c r="N385">
        <v>668.64</v>
      </c>
      <c r="O385">
        <v>2016</v>
      </c>
      <c r="P385">
        <v>8</v>
      </c>
      <c r="Q385">
        <v>26</v>
      </c>
      <c r="R385">
        <v>20160727</v>
      </c>
      <c r="S385" s="238" t="str">
        <f t="shared" si="5"/>
        <v>Aug</v>
      </c>
    </row>
    <row r="386" spans="1:19" x14ac:dyDescent="0.25">
      <c r="A386">
        <v>3411350000</v>
      </c>
      <c r="B386" t="str">
        <f>VLOOKUP(A386,'Energy Provider Accounts'!C:D,2,FALSE)</f>
        <v>Streetlighting</v>
      </c>
      <c r="C386" t="s">
        <v>342</v>
      </c>
      <c r="D386" s="3">
        <v>42640</v>
      </c>
      <c r="E386" s="11" t="s">
        <v>353</v>
      </c>
      <c r="F386">
        <v>30</v>
      </c>
      <c r="G386" t="s">
        <v>344</v>
      </c>
      <c r="H386" t="s">
        <v>345</v>
      </c>
      <c r="I386">
        <v>1876</v>
      </c>
      <c r="J386">
        <v>0</v>
      </c>
      <c r="K386">
        <v>0</v>
      </c>
      <c r="L386">
        <v>215.67</v>
      </c>
      <c r="M386">
        <v>462.24</v>
      </c>
      <c r="N386">
        <v>678.14</v>
      </c>
      <c r="O386">
        <v>2016</v>
      </c>
      <c r="P386">
        <v>9</v>
      </c>
      <c r="Q386">
        <v>27</v>
      </c>
      <c r="R386">
        <v>20160828</v>
      </c>
      <c r="S386" s="237" t="str">
        <f t="shared" ref="S386:S449" si="6">CHOOSE(P386,"Jan","Feb","Mar","Apr","May","Jun","Jul","Aug","Sep","Oct","Nov","Dec")</f>
        <v>Sep</v>
      </c>
    </row>
    <row r="387" spans="1:19" x14ac:dyDescent="0.25">
      <c r="A387">
        <v>3411350000</v>
      </c>
      <c r="B387" t="str">
        <f>VLOOKUP(A387,'Energy Provider Accounts'!C:D,2,FALSE)</f>
        <v>Streetlighting</v>
      </c>
      <c r="C387" t="s">
        <v>342</v>
      </c>
      <c r="D387" s="3">
        <v>42669</v>
      </c>
      <c r="E387" s="11" t="s">
        <v>354</v>
      </c>
      <c r="F387">
        <v>30</v>
      </c>
      <c r="G387" t="s">
        <v>344</v>
      </c>
      <c r="H387" t="s">
        <v>345</v>
      </c>
      <c r="I387">
        <v>2156</v>
      </c>
      <c r="J387">
        <v>0</v>
      </c>
      <c r="K387">
        <v>0</v>
      </c>
      <c r="L387">
        <v>221.56</v>
      </c>
      <c r="M387">
        <v>460.74</v>
      </c>
      <c r="N387">
        <v>682.53</v>
      </c>
      <c r="O387">
        <v>2016</v>
      </c>
      <c r="P387">
        <v>10</v>
      </c>
      <c r="Q387">
        <v>26</v>
      </c>
      <c r="R387">
        <v>20160926</v>
      </c>
      <c r="S387" s="237" t="str">
        <f t="shared" si="6"/>
        <v>Oct</v>
      </c>
    </row>
    <row r="388" spans="1:19" x14ac:dyDescent="0.25">
      <c r="A388">
        <v>3411350000</v>
      </c>
      <c r="B388" t="str">
        <f>VLOOKUP(A388,'Energy Provider Accounts'!C:D,2,FALSE)</f>
        <v>Streetlighting</v>
      </c>
      <c r="C388" t="s">
        <v>342</v>
      </c>
      <c r="D388" s="3">
        <v>42702</v>
      </c>
      <c r="E388" s="11" t="s">
        <v>355</v>
      </c>
      <c r="F388">
        <v>30</v>
      </c>
      <c r="G388" t="s">
        <v>344</v>
      </c>
      <c r="H388" t="s">
        <v>345</v>
      </c>
      <c r="I388">
        <v>2322</v>
      </c>
      <c r="J388">
        <v>0</v>
      </c>
      <c r="K388">
        <v>0</v>
      </c>
      <c r="L388">
        <v>242.92</v>
      </c>
      <c r="M388">
        <v>450.03</v>
      </c>
      <c r="N388">
        <v>693.19</v>
      </c>
      <c r="O388">
        <v>2016</v>
      </c>
      <c r="P388">
        <v>11</v>
      </c>
      <c r="Q388">
        <v>28</v>
      </c>
      <c r="R388">
        <v>20161029</v>
      </c>
      <c r="S388" s="237" t="str">
        <f t="shared" si="6"/>
        <v>Nov</v>
      </c>
    </row>
    <row r="389" spans="1:19" x14ac:dyDescent="0.25">
      <c r="A389">
        <v>3411350000</v>
      </c>
      <c r="B389" t="str">
        <f>VLOOKUP(A389,'Energy Provider Accounts'!C:D,2,FALSE)</f>
        <v>Streetlighting</v>
      </c>
      <c r="C389" t="s">
        <v>342</v>
      </c>
      <c r="D389" s="3">
        <v>42733</v>
      </c>
      <c r="E389" s="11" t="s">
        <v>356</v>
      </c>
      <c r="F389">
        <v>30</v>
      </c>
      <c r="G389" t="s">
        <v>344</v>
      </c>
      <c r="H389" t="s">
        <v>345</v>
      </c>
      <c r="I389">
        <v>2573</v>
      </c>
      <c r="J389">
        <v>0</v>
      </c>
      <c r="K389">
        <v>0</v>
      </c>
      <c r="L389">
        <v>237.06</v>
      </c>
      <c r="M389">
        <v>451.6</v>
      </c>
      <c r="N389">
        <v>688.89</v>
      </c>
      <c r="O389">
        <v>2016</v>
      </c>
      <c r="P389">
        <v>12</v>
      </c>
      <c r="Q389">
        <v>29</v>
      </c>
      <c r="R389">
        <v>20161129</v>
      </c>
      <c r="S389" s="237" t="str">
        <f t="shared" si="6"/>
        <v>Dec</v>
      </c>
    </row>
    <row r="390" spans="1:19" x14ac:dyDescent="0.25">
      <c r="A390">
        <v>3411350000</v>
      </c>
      <c r="B390" t="str">
        <f>VLOOKUP(A390,'Energy Provider Accounts'!C:D,2,FALSE)</f>
        <v>Streetlighting</v>
      </c>
      <c r="C390" t="s">
        <v>342</v>
      </c>
      <c r="D390" s="3">
        <v>42765</v>
      </c>
      <c r="E390" s="11" t="s">
        <v>357</v>
      </c>
      <c r="F390">
        <v>30</v>
      </c>
      <c r="G390" t="s">
        <v>344</v>
      </c>
      <c r="H390" t="s">
        <v>345</v>
      </c>
      <c r="I390">
        <v>2436</v>
      </c>
      <c r="J390">
        <v>0</v>
      </c>
      <c r="K390">
        <v>0</v>
      </c>
      <c r="L390">
        <v>267.13</v>
      </c>
      <c r="M390">
        <v>434.93</v>
      </c>
      <c r="N390">
        <v>702.3</v>
      </c>
      <c r="O390">
        <v>2017</v>
      </c>
      <c r="P390">
        <v>1</v>
      </c>
      <c r="Q390">
        <v>30</v>
      </c>
      <c r="R390">
        <v>20161231</v>
      </c>
      <c r="S390" s="237" t="str">
        <f t="shared" si="6"/>
        <v>Jan</v>
      </c>
    </row>
    <row r="391" spans="1:19" x14ac:dyDescent="0.25">
      <c r="A391">
        <v>3411350000</v>
      </c>
      <c r="B391" t="str">
        <f>VLOOKUP(A391,'Energy Provider Accounts'!C:D,2,FALSE)</f>
        <v>Streetlighting</v>
      </c>
      <c r="C391" t="s">
        <v>342</v>
      </c>
      <c r="D391" s="3">
        <v>42795</v>
      </c>
      <c r="E391" s="11" t="s">
        <v>358</v>
      </c>
      <c r="F391">
        <v>30</v>
      </c>
      <c r="G391" t="s">
        <v>344</v>
      </c>
      <c r="H391" t="s">
        <v>345</v>
      </c>
      <c r="I391">
        <v>2042</v>
      </c>
      <c r="J391">
        <v>0</v>
      </c>
      <c r="K391">
        <v>0</v>
      </c>
      <c r="L391">
        <v>235.69</v>
      </c>
      <c r="M391">
        <v>450.96</v>
      </c>
      <c r="N391">
        <v>686.96</v>
      </c>
      <c r="O391">
        <v>2017</v>
      </c>
      <c r="P391">
        <v>3</v>
      </c>
      <c r="Q391">
        <v>1</v>
      </c>
      <c r="R391">
        <v>20170130</v>
      </c>
      <c r="S391" s="237" t="str">
        <f t="shared" si="6"/>
        <v>Mar</v>
      </c>
    </row>
    <row r="392" spans="1:19" x14ac:dyDescent="0.25">
      <c r="A392">
        <v>3411350000</v>
      </c>
      <c r="B392" t="str">
        <f>VLOOKUP(A392,'Energy Provider Accounts'!C:D,2,FALSE)</f>
        <v>Streetlighting</v>
      </c>
      <c r="C392" t="s">
        <v>342</v>
      </c>
      <c r="D392" s="3">
        <v>42823</v>
      </c>
      <c r="E392" s="11" t="s">
        <v>359</v>
      </c>
      <c r="F392">
        <v>30</v>
      </c>
      <c r="G392" t="s">
        <v>344</v>
      </c>
      <c r="H392" t="s">
        <v>345</v>
      </c>
      <c r="I392">
        <v>1984</v>
      </c>
      <c r="J392">
        <v>0</v>
      </c>
      <c r="K392">
        <v>0</v>
      </c>
      <c r="L392">
        <v>183.68</v>
      </c>
      <c r="M392">
        <v>478.35</v>
      </c>
      <c r="N392">
        <v>662.33</v>
      </c>
      <c r="O392">
        <v>2017</v>
      </c>
      <c r="P392">
        <v>3</v>
      </c>
      <c r="Q392">
        <v>29</v>
      </c>
      <c r="R392">
        <v>20170227</v>
      </c>
      <c r="S392" s="237" t="str">
        <f t="shared" si="6"/>
        <v>Mar</v>
      </c>
    </row>
    <row r="393" spans="1:19" x14ac:dyDescent="0.25">
      <c r="A393">
        <v>3411350000</v>
      </c>
      <c r="B393" t="str">
        <f>VLOOKUP(A393,'Energy Provider Accounts'!C:D,2,FALSE)</f>
        <v>Streetlighting</v>
      </c>
      <c r="C393" t="s">
        <v>342</v>
      </c>
      <c r="D393" s="3">
        <v>42853</v>
      </c>
      <c r="E393" s="11" t="s">
        <v>360</v>
      </c>
      <c r="F393">
        <v>30</v>
      </c>
      <c r="G393" t="s">
        <v>344</v>
      </c>
      <c r="H393" t="s">
        <v>345</v>
      </c>
      <c r="I393">
        <v>1738</v>
      </c>
      <c r="J393">
        <v>0</v>
      </c>
      <c r="K393">
        <v>0</v>
      </c>
      <c r="L393">
        <v>210.52</v>
      </c>
      <c r="M393">
        <v>462.94</v>
      </c>
      <c r="N393">
        <v>673.73</v>
      </c>
      <c r="O393">
        <v>2017</v>
      </c>
      <c r="P393">
        <v>4</v>
      </c>
      <c r="Q393">
        <v>28</v>
      </c>
      <c r="R393">
        <v>20170329</v>
      </c>
      <c r="S393" s="237" t="str">
        <f t="shared" si="6"/>
        <v>Apr</v>
      </c>
    </row>
    <row r="394" spans="1:19" x14ac:dyDescent="0.25">
      <c r="A394">
        <v>3411350000</v>
      </c>
      <c r="B394" t="str">
        <f>VLOOKUP(A394,'Energy Provider Accounts'!C:D,2,FALSE)</f>
        <v>Streetlighting</v>
      </c>
      <c r="C394" t="s">
        <v>342</v>
      </c>
      <c r="D394" s="3">
        <v>42881</v>
      </c>
      <c r="E394" s="11" t="s">
        <v>361</v>
      </c>
      <c r="F394">
        <v>30</v>
      </c>
      <c r="G394" t="s">
        <v>344</v>
      </c>
      <c r="H394" t="s">
        <v>345</v>
      </c>
      <c r="I394">
        <v>1568</v>
      </c>
      <c r="J394">
        <v>0</v>
      </c>
      <c r="K394">
        <v>0</v>
      </c>
      <c r="L394">
        <v>208.81</v>
      </c>
      <c r="M394">
        <v>463.39</v>
      </c>
      <c r="N394">
        <v>672.47</v>
      </c>
      <c r="O394">
        <v>2017</v>
      </c>
      <c r="P394">
        <v>5</v>
      </c>
      <c r="Q394">
        <v>26</v>
      </c>
      <c r="R394">
        <v>20170426</v>
      </c>
      <c r="S394" s="237" t="str">
        <f t="shared" si="6"/>
        <v>May</v>
      </c>
    </row>
    <row r="395" spans="1:19" x14ac:dyDescent="0.25">
      <c r="A395">
        <v>3411350000</v>
      </c>
      <c r="B395" t="str">
        <f>VLOOKUP(A395,'Energy Provider Accounts'!C:D,2,FALSE)</f>
        <v>Streetlighting</v>
      </c>
      <c r="C395" t="s">
        <v>342</v>
      </c>
      <c r="D395" s="3">
        <v>42913</v>
      </c>
      <c r="E395" s="11" t="s">
        <v>362</v>
      </c>
      <c r="F395">
        <v>30</v>
      </c>
      <c r="G395" t="s">
        <v>344</v>
      </c>
      <c r="H395" t="s">
        <v>345</v>
      </c>
      <c r="I395">
        <v>1400</v>
      </c>
      <c r="J395">
        <v>0</v>
      </c>
      <c r="K395">
        <v>0</v>
      </c>
      <c r="L395">
        <v>135.74</v>
      </c>
      <c r="M395">
        <v>499.88</v>
      </c>
      <c r="N395">
        <v>635.87</v>
      </c>
      <c r="O395">
        <v>2017</v>
      </c>
      <c r="P395">
        <v>6</v>
      </c>
      <c r="Q395">
        <v>27</v>
      </c>
      <c r="R395">
        <v>20170528</v>
      </c>
      <c r="S395" s="237" t="str">
        <f t="shared" si="6"/>
        <v>Jun</v>
      </c>
    </row>
    <row r="396" spans="1:19" x14ac:dyDescent="0.25">
      <c r="A396">
        <v>3411350000</v>
      </c>
      <c r="B396" t="str">
        <f>VLOOKUP(A396,'Energy Provider Accounts'!C:D,2,FALSE)</f>
        <v>Streetlighting</v>
      </c>
      <c r="C396" t="s">
        <v>342</v>
      </c>
      <c r="D396" s="3">
        <v>42943</v>
      </c>
      <c r="E396" s="11" t="s">
        <v>363</v>
      </c>
      <c r="F396">
        <v>30</v>
      </c>
      <c r="G396" t="s">
        <v>344</v>
      </c>
      <c r="H396" t="s">
        <v>345</v>
      </c>
      <c r="I396">
        <v>1510</v>
      </c>
      <c r="J396">
        <v>0</v>
      </c>
      <c r="K396">
        <v>0</v>
      </c>
      <c r="L396">
        <v>165.16</v>
      </c>
      <c r="M396">
        <v>510.26</v>
      </c>
      <c r="N396">
        <v>675.69</v>
      </c>
      <c r="O396">
        <v>2017</v>
      </c>
      <c r="P396">
        <v>7</v>
      </c>
      <c r="Q396">
        <v>27</v>
      </c>
      <c r="R396">
        <v>20170627</v>
      </c>
      <c r="S396" s="237" t="str">
        <f t="shared" si="6"/>
        <v>Jul</v>
      </c>
    </row>
    <row r="397" spans="1:19" x14ac:dyDescent="0.25">
      <c r="A397">
        <v>3411350000</v>
      </c>
      <c r="B397" t="str">
        <f>VLOOKUP(A397,'Energy Provider Accounts'!C:D,2,FALSE)</f>
        <v>Streetlighting</v>
      </c>
      <c r="C397" t="s">
        <v>342</v>
      </c>
      <c r="D397" s="3">
        <v>42972</v>
      </c>
      <c r="E397" s="11" t="s">
        <v>364</v>
      </c>
      <c r="F397">
        <v>30</v>
      </c>
      <c r="G397" t="s">
        <v>344</v>
      </c>
      <c r="H397" t="s">
        <v>345</v>
      </c>
      <c r="I397">
        <v>1680</v>
      </c>
      <c r="J397">
        <v>0</v>
      </c>
      <c r="K397">
        <v>0</v>
      </c>
      <c r="L397">
        <v>206.19</v>
      </c>
      <c r="M397">
        <v>493.85</v>
      </c>
      <c r="N397">
        <v>700.32</v>
      </c>
      <c r="O397">
        <v>2017</v>
      </c>
      <c r="P397">
        <v>8</v>
      </c>
      <c r="Q397">
        <v>25</v>
      </c>
      <c r="R397">
        <v>20170726</v>
      </c>
      <c r="S397" s="237" t="str">
        <f t="shared" si="6"/>
        <v>Aug</v>
      </c>
    </row>
    <row r="398" spans="1:19" x14ac:dyDescent="0.25">
      <c r="A398">
        <v>3411350000</v>
      </c>
      <c r="B398" t="str">
        <f>VLOOKUP(A398,'Energy Provider Accounts'!C:D,2,FALSE)</f>
        <v>Streetlighting</v>
      </c>
      <c r="C398" t="s">
        <v>342</v>
      </c>
      <c r="D398" s="3">
        <v>43004</v>
      </c>
      <c r="E398" s="11" t="s">
        <v>365</v>
      </c>
      <c r="F398">
        <v>30</v>
      </c>
      <c r="G398" t="s">
        <v>344</v>
      </c>
      <c r="H398" t="s">
        <v>345</v>
      </c>
      <c r="I398">
        <v>1876</v>
      </c>
      <c r="J398">
        <v>0</v>
      </c>
      <c r="K398">
        <v>0</v>
      </c>
      <c r="L398">
        <v>190.63</v>
      </c>
      <c r="M398">
        <v>504.97</v>
      </c>
      <c r="N398">
        <v>695.88</v>
      </c>
      <c r="O398">
        <v>2017</v>
      </c>
      <c r="P398">
        <v>9</v>
      </c>
      <c r="Q398">
        <v>26</v>
      </c>
      <c r="R398">
        <v>20170827</v>
      </c>
      <c r="S398" s="237" t="str">
        <f t="shared" si="6"/>
        <v>Sep</v>
      </c>
    </row>
    <row r="399" spans="1:19" x14ac:dyDescent="0.25">
      <c r="A399">
        <v>3411350000</v>
      </c>
      <c r="B399" t="str">
        <f>VLOOKUP(A399,'Energy Provider Accounts'!C:D,2,FALSE)</f>
        <v>Streetlighting</v>
      </c>
      <c r="C399" t="s">
        <v>342</v>
      </c>
      <c r="D399" s="3">
        <v>43033</v>
      </c>
      <c r="E399" s="11" t="s">
        <v>366</v>
      </c>
      <c r="F399">
        <v>30</v>
      </c>
      <c r="G399" t="s">
        <v>344</v>
      </c>
      <c r="H399" t="s">
        <v>345</v>
      </c>
      <c r="I399">
        <v>2156</v>
      </c>
      <c r="J399">
        <v>0</v>
      </c>
      <c r="K399">
        <v>0</v>
      </c>
      <c r="L399">
        <v>219.51</v>
      </c>
      <c r="M399">
        <v>492.04</v>
      </c>
      <c r="N399">
        <v>711.83</v>
      </c>
      <c r="O399">
        <v>2017</v>
      </c>
      <c r="P399">
        <v>10</v>
      </c>
      <c r="Q399">
        <v>25</v>
      </c>
      <c r="R399">
        <v>20170925</v>
      </c>
      <c r="S399" s="237" t="str">
        <f t="shared" si="6"/>
        <v>Oct</v>
      </c>
    </row>
    <row r="400" spans="1:19" x14ac:dyDescent="0.25">
      <c r="A400">
        <v>3411350000</v>
      </c>
      <c r="B400" t="str">
        <f>VLOOKUP(A400,'Energy Provider Accounts'!C:D,2,FALSE)</f>
        <v>Streetlighting</v>
      </c>
      <c r="C400" t="s">
        <v>342</v>
      </c>
      <c r="D400" s="3">
        <v>43066</v>
      </c>
      <c r="E400" s="11" t="s">
        <v>367</v>
      </c>
      <c r="F400">
        <v>30</v>
      </c>
      <c r="G400" t="s">
        <v>344</v>
      </c>
      <c r="H400" t="s">
        <v>345</v>
      </c>
      <c r="I400">
        <v>2322</v>
      </c>
      <c r="J400">
        <v>0</v>
      </c>
      <c r="K400">
        <v>0</v>
      </c>
      <c r="L400">
        <v>276.55</v>
      </c>
      <c r="M400">
        <v>465.17</v>
      </c>
      <c r="N400">
        <v>742.02</v>
      </c>
      <c r="O400">
        <v>2017</v>
      </c>
      <c r="P400">
        <v>11</v>
      </c>
      <c r="Q400">
        <v>27</v>
      </c>
      <c r="R400">
        <v>20171028</v>
      </c>
      <c r="S400" s="237" t="str">
        <f t="shared" si="6"/>
        <v>Nov</v>
      </c>
    </row>
    <row r="401" spans="1:19" x14ac:dyDescent="0.25">
      <c r="A401">
        <v>3411350000</v>
      </c>
      <c r="B401" t="str">
        <f>VLOOKUP(A401,'Energy Provider Accounts'!C:D,2,FALSE)</f>
        <v>Streetlighting</v>
      </c>
      <c r="C401" t="s">
        <v>342</v>
      </c>
      <c r="D401" s="3">
        <v>43097</v>
      </c>
      <c r="E401" s="11" t="s">
        <v>368</v>
      </c>
      <c r="F401">
        <v>30</v>
      </c>
      <c r="G401" t="s">
        <v>344</v>
      </c>
      <c r="H401" t="s">
        <v>345</v>
      </c>
      <c r="I401">
        <v>2573</v>
      </c>
      <c r="J401">
        <v>0</v>
      </c>
      <c r="K401">
        <v>0</v>
      </c>
      <c r="L401">
        <v>292.48</v>
      </c>
      <c r="M401">
        <v>455.77</v>
      </c>
      <c r="N401">
        <v>748.55</v>
      </c>
      <c r="O401">
        <v>2017</v>
      </c>
      <c r="P401">
        <v>12</v>
      </c>
      <c r="Q401">
        <v>28</v>
      </c>
      <c r="R401">
        <v>20171128</v>
      </c>
      <c r="S401" s="237" t="str">
        <f t="shared" si="6"/>
        <v>Dec</v>
      </c>
    </row>
    <row r="402" spans="1:19" x14ac:dyDescent="0.25">
      <c r="A402">
        <v>3411352000</v>
      </c>
      <c r="B402" t="str">
        <f>VLOOKUP(A402,'Energy Provider Accounts'!C:D,2,FALSE)</f>
        <v>Streetlighting</v>
      </c>
      <c r="C402" t="s">
        <v>342</v>
      </c>
      <c r="D402" s="3">
        <v>42398</v>
      </c>
      <c r="E402" s="11" t="s">
        <v>343</v>
      </c>
      <c r="F402">
        <v>30</v>
      </c>
      <c r="G402" t="s">
        <v>344</v>
      </c>
      <c r="H402" t="s">
        <v>345</v>
      </c>
      <c r="I402">
        <v>288</v>
      </c>
      <c r="J402">
        <v>0</v>
      </c>
      <c r="K402">
        <v>0</v>
      </c>
      <c r="L402">
        <v>30.51</v>
      </c>
      <c r="M402">
        <v>88.85</v>
      </c>
      <c r="N402">
        <v>119.4</v>
      </c>
      <c r="O402">
        <v>2016</v>
      </c>
      <c r="P402">
        <v>1</v>
      </c>
      <c r="Q402">
        <v>29</v>
      </c>
      <c r="R402">
        <v>20151230</v>
      </c>
      <c r="S402" s="237" t="str">
        <f t="shared" si="6"/>
        <v>Jan</v>
      </c>
    </row>
    <row r="403" spans="1:19" x14ac:dyDescent="0.25">
      <c r="A403">
        <v>3411352000</v>
      </c>
      <c r="B403" t="str">
        <f>VLOOKUP(A403,'Energy Provider Accounts'!C:D,2,FALSE)</f>
        <v>Streetlighting</v>
      </c>
      <c r="C403" t="s">
        <v>342</v>
      </c>
      <c r="D403" s="3">
        <v>42430</v>
      </c>
      <c r="E403" s="11" t="s">
        <v>346</v>
      </c>
      <c r="F403">
        <v>30</v>
      </c>
      <c r="G403" t="s">
        <v>344</v>
      </c>
      <c r="H403" t="s">
        <v>345</v>
      </c>
      <c r="I403">
        <v>240</v>
      </c>
      <c r="J403">
        <v>0</v>
      </c>
      <c r="K403">
        <v>0</v>
      </c>
      <c r="L403">
        <v>32.119999999999997</v>
      </c>
      <c r="M403">
        <v>88.01</v>
      </c>
      <c r="N403">
        <v>120.19</v>
      </c>
      <c r="O403">
        <v>2016</v>
      </c>
      <c r="P403">
        <v>3</v>
      </c>
      <c r="Q403">
        <v>1</v>
      </c>
      <c r="R403">
        <v>20160131</v>
      </c>
      <c r="S403" s="237" t="str">
        <f t="shared" si="6"/>
        <v>Mar</v>
      </c>
    </row>
    <row r="404" spans="1:19" x14ac:dyDescent="0.25">
      <c r="A404">
        <v>3411352000</v>
      </c>
      <c r="B404" t="str">
        <f>VLOOKUP(A404,'Energy Provider Accounts'!C:D,2,FALSE)</f>
        <v>Streetlighting</v>
      </c>
      <c r="C404" t="s">
        <v>342</v>
      </c>
      <c r="D404" s="3">
        <v>42459</v>
      </c>
      <c r="E404" s="11" t="s">
        <v>347</v>
      </c>
      <c r="F404">
        <v>30</v>
      </c>
      <c r="G404" t="s">
        <v>344</v>
      </c>
      <c r="H404" t="s">
        <v>345</v>
      </c>
      <c r="I404">
        <v>232</v>
      </c>
      <c r="J404">
        <v>0</v>
      </c>
      <c r="K404">
        <v>0</v>
      </c>
      <c r="L404">
        <v>29.15</v>
      </c>
      <c r="M404">
        <v>90.29</v>
      </c>
      <c r="N404">
        <v>119.5</v>
      </c>
      <c r="O404">
        <v>2016</v>
      </c>
      <c r="P404">
        <v>3</v>
      </c>
      <c r="Q404">
        <v>30</v>
      </c>
      <c r="R404">
        <v>20160229</v>
      </c>
      <c r="S404" s="237" t="str">
        <f t="shared" si="6"/>
        <v>Mar</v>
      </c>
    </row>
    <row r="405" spans="1:19" x14ac:dyDescent="0.25">
      <c r="A405">
        <v>3411352000</v>
      </c>
      <c r="B405" t="str">
        <f>VLOOKUP(A405,'Energy Provider Accounts'!C:D,2,FALSE)</f>
        <v>Streetlighting</v>
      </c>
      <c r="C405" t="s">
        <v>342</v>
      </c>
      <c r="D405" s="3">
        <v>42488</v>
      </c>
      <c r="E405" s="11" t="s">
        <v>348</v>
      </c>
      <c r="F405">
        <v>30</v>
      </c>
      <c r="G405" t="s">
        <v>344</v>
      </c>
      <c r="H405" t="s">
        <v>345</v>
      </c>
      <c r="I405">
        <v>208</v>
      </c>
      <c r="J405">
        <v>0</v>
      </c>
      <c r="K405">
        <v>0</v>
      </c>
      <c r="L405">
        <v>23.84</v>
      </c>
      <c r="M405">
        <v>92.37</v>
      </c>
      <c r="N405">
        <v>116.25</v>
      </c>
      <c r="O405">
        <v>2016</v>
      </c>
      <c r="P405">
        <v>4</v>
      </c>
      <c r="Q405">
        <v>28</v>
      </c>
      <c r="R405">
        <v>20160329</v>
      </c>
      <c r="S405" s="237" t="str">
        <f t="shared" si="6"/>
        <v>Apr</v>
      </c>
    </row>
    <row r="406" spans="1:19" x14ac:dyDescent="0.25">
      <c r="A406">
        <v>3411352000</v>
      </c>
      <c r="B406" t="str">
        <f>VLOOKUP(A406,'Energy Provider Accounts'!C:D,2,FALSE)</f>
        <v>Streetlighting</v>
      </c>
      <c r="C406" t="s">
        <v>342</v>
      </c>
      <c r="D406" s="3">
        <v>42517</v>
      </c>
      <c r="E406" s="11" t="s">
        <v>349</v>
      </c>
      <c r="F406">
        <v>30</v>
      </c>
      <c r="G406" t="s">
        <v>344</v>
      </c>
      <c r="H406" t="s">
        <v>345</v>
      </c>
      <c r="I406">
        <v>184</v>
      </c>
      <c r="J406">
        <v>0</v>
      </c>
      <c r="K406">
        <v>0</v>
      </c>
      <c r="L406">
        <v>16.32</v>
      </c>
      <c r="M406">
        <v>96.11</v>
      </c>
      <c r="N406">
        <v>112.47</v>
      </c>
      <c r="O406">
        <v>2016</v>
      </c>
      <c r="P406">
        <v>5</v>
      </c>
      <c r="Q406">
        <v>27</v>
      </c>
      <c r="R406">
        <v>20160427</v>
      </c>
      <c r="S406" s="237" t="str">
        <f t="shared" si="6"/>
        <v>May</v>
      </c>
    </row>
    <row r="407" spans="1:19" x14ac:dyDescent="0.25">
      <c r="A407">
        <v>3411352000</v>
      </c>
      <c r="B407" t="str">
        <f>VLOOKUP(A407,'Energy Provider Accounts'!C:D,2,FALSE)</f>
        <v>Streetlighting</v>
      </c>
      <c r="C407" t="s">
        <v>342</v>
      </c>
      <c r="D407" s="3">
        <v>42549</v>
      </c>
      <c r="E407" s="11" t="s">
        <v>350</v>
      </c>
      <c r="F407">
        <v>30</v>
      </c>
      <c r="G407" t="s">
        <v>344</v>
      </c>
      <c r="H407" t="s">
        <v>345</v>
      </c>
      <c r="I407">
        <v>168</v>
      </c>
      <c r="J407">
        <v>0</v>
      </c>
      <c r="K407">
        <v>0</v>
      </c>
      <c r="L407">
        <v>16.89</v>
      </c>
      <c r="M407">
        <v>95.5</v>
      </c>
      <c r="N407">
        <v>112.43</v>
      </c>
      <c r="O407">
        <v>2016</v>
      </c>
      <c r="P407">
        <v>6</v>
      </c>
      <c r="Q407">
        <v>28</v>
      </c>
      <c r="R407">
        <v>20160529</v>
      </c>
      <c r="S407" s="237" t="str">
        <f t="shared" si="6"/>
        <v>Jun</v>
      </c>
    </row>
    <row r="408" spans="1:19" x14ac:dyDescent="0.25">
      <c r="A408">
        <v>3411352000</v>
      </c>
      <c r="B408" t="str">
        <f>VLOOKUP(A408,'Energy Provider Accounts'!C:D,2,FALSE)</f>
        <v>Streetlighting</v>
      </c>
      <c r="C408" t="s">
        <v>342</v>
      </c>
      <c r="D408" s="3">
        <v>42579</v>
      </c>
      <c r="E408" s="11" t="s">
        <v>351</v>
      </c>
      <c r="F408">
        <v>30</v>
      </c>
      <c r="G408" t="s">
        <v>344</v>
      </c>
      <c r="H408" t="s">
        <v>345</v>
      </c>
      <c r="I408">
        <v>176</v>
      </c>
      <c r="J408">
        <v>0</v>
      </c>
      <c r="K408">
        <v>0</v>
      </c>
      <c r="L408">
        <v>14.68</v>
      </c>
      <c r="M408">
        <v>101.76</v>
      </c>
      <c r="N408">
        <v>116.48</v>
      </c>
      <c r="O408">
        <v>2016</v>
      </c>
      <c r="P408">
        <v>7</v>
      </c>
      <c r="Q408">
        <v>28</v>
      </c>
      <c r="R408">
        <v>20160628</v>
      </c>
      <c r="S408" s="237" t="str">
        <f t="shared" si="6"/>
        <v>Jul</v>
      </c>
    </row>
    <row r="409" spans="1:19" x14ac:dyDescent="0.25">
      <c r="A409">
        <v>3411352000</v>
      </c>
      <c r="B409" t="str">
        <f>VLOOKUP(A409,'Energy Provider Accounts'!C:D,2,FALSE)</f>
        <v>Streetlighting</v>
      </c>
      <c r="C409" t="s">
        <v>342</v>
      </c>
      <c r="D409" s="3">
        <v>42608</v>
      </c>
      <c r="E409" s="11" t="s">
        <v>352</v>
      </c>
      <c r="F409">
        <v>30</v>
      </c>
      <c r="G409" t="s">
        <v>344</v>
      </c>
      <c r="H409" t="s">
        <v>345</v>
      </c>
      <c r="I409">
        <v>200</v>
      </c>
      <c r="J409">
        <v>0</v>
      </c>
      <c r="K409">
        <v>0</v>
      </c>
      <c r="L409">
        <v>23.54</v>
      </c>
      <c r="M409">
        <v>97.52</v>
      </c>
      <c r="N409">
        <v>121.1</v>
      </c>
      <c r="O409">
        <v>2016</v>
      </c>
      <c r="P409">
        <v>8</v>
      </c>
      <c r="Q409">
        <v>26</v>
      </c>
      <c r="R409">
        <v>20160727</v>
      </c>
      <c r="S409" s="237" t="str">
        <f t="shared" si="6"/>
        <v>Aug</v>
      </c>
    </row>
    <row r="410" spans="1:19" x14ac:dyDescent="0.25">
      <c r="A410">
        <v>3411352000</v>
      </c>
      <c r="B410" t="str">
        <f>VLOOKUP(A410,'Energy Provider Accounts'!C:D,2,FALSE)</f>
        <v>Streetlighting</v>
      </c>
      <c r="C410" t="s">
        <v>342</v>
      </c>
      <c r="D410" s="3">
        <v>42640</v>
      </c>
      <c r="E410" s="11" t="s">
        <v>353</v>
      </c>
      <c r="F410">
        <v>30</v>
      </c>
      <c r="G410" t="s">
        <v>344</v>
      </c>
      <c r="H410" t="s">
        <v>345</v>
      </c>
      <c r="I410">
        <v>192</v>
      </c>
      <c r="J410">
        <v>0</v>
      </c>
      <c r="K410">
        <v>0</v>
      </c>
      <c r="L410">
        <v>22.08</v>
      </c>
      <c r="M410">
        <v>95.46</v>
      </c>
      <c r="N410">
        <v>117.58</v>
      </c>
      <c r="O410">
        <v>2016</v>
      </c>
      <c r="P410">
        <v>9</v>
      </c>
      <c r="Q410">
        <v>27</v>
      </c>
      <c r="R410">
        <v>20160828</v>
      </c>
      <c r="S410" s="237" t="str">
        <f t="shared" si="6"/>
        <v>Sep</v>
      </c>
    </row>
    <row r="411" spans="1:19" x14ac:dyDescent="0.25">
      <c r="A411">
        <v>3411352000</v>
      </c>
      <c r="B411" t="str">
        <f>VLOOKUP(A411,'Energy Provider Accounts'!C:D,2,FALSE)</f>
        <v>Streetlighting</v>
      </c>
      <c r="C411" t="s">
        <v>342</v>
      </c>
      <c r="D411" s="3">
        <v>42669</v>
      </c>
      <c r="E411" s="11" t="s">
        <v>354</v>
      </c>
      <c r="F411">
        <v>30</v>
      </c>
      <c r="G411" t="s">
        <v>344</v>
      </c>
      <c r="H411" t="s">
        <v>345</v>
      </c>
      <c r="I411">
        <v>220</v>
      </c>
      <c r="J411">
        <v>0</v>
      </c>
      <c r="K411">
        <v>0</v>
      </c>
      <c r="L411">
        <v>22.6</v>
      </c>
      <c r="M411">
        <v>95.34</v>
      </c>
      <c r="N411">
        <v>117.98</v>
      </c>
      <c r="O411">
        <v>2016</v>
      </c>
      <c r="P411">
        <v>10</v>
      </c>
      <c r="Q411">
        <v>26</v>
      </c>
      <c r="R411">
        <v>20160926</v>
      </c>
      <c r="S411" s="237" t="str">
        <f t="shared" si="6"/>
        <v>Oct</v>
      </c>
    </row>
    <row r="412" spans="1:19" x14ac:dyDescent="0.25">
      <c r="A412">
        <v>3411352000</v>
      </c>
      <c r="B412" t="str">
        <f>VLOOKUP(A412,'Energy Provider Accounts'!C:D,2,FALSE)</f>
        <v>Streetlighting</v>
      </c>
      <c r="C412" t="s">
        <v>342</v>
      </c>
      <c r="D412" s="3">
        <v>42702</v>
      </c>
      <c r="E412" s="11" t="s">
        <v>355</v>
      </c>
      <c r="F412">
        <v>30</v>
      </c>
      <c r="G412" t="s">
        <v>344</v>
      </c>
      <c r="H412" t="s">
        <v>345</v>
      </c>
      <c r="I412">
        <v>236</v>
      </c>
      <c r="J412">
        <v>0</v>
      </c>
      <c r="K412">
        <v>0</v>
      </c>
      <c r="L412">
        <v>24.7</v>
      </c>
      <c r="M412">
        <v>94.29</v>
      </c>
      <c r="N412">
        <v>119.03</v>
      </c>
      <c r="O412">
        <v>2016</v>
      </c>
      <c r="P412">
        <v>11</v>
      </c>
      <c r="Q412">
        <v>28</v>
      </c>
      <c r="R412">
        <v>20161029</v>
      </c>
      <c r="S412" s="237" t="str">
        <f t="shared" si="6"/>
        <v>Nov</v>
      </c>
    </row>
    <row r="413" spans="1:19" x14ac:dyDescent="0.25">
      <c r="A413">
        <v>3411352000</v>
      </c>
      <c r="B413" t="str">
        <f>VLOOKUP(A413,'Energy Provider Accounts'!C:D,2,FALSE)</f>
        <v>Streetlighting</v>
      </c>
      <c r="C413" t="s">
        <v>342</v>
      </c>
      <c r="D413" s="3">
        <v>42733</v>
      </c>
      <c r="E413" s="11" t="s">
        <v>356</v>
      </c>
      <c r="F413">
        <v>30</v>
      </c>
      <c r="G413" t="s">
        <v>344</v>
      </c>
      <c r="H413" t="s">
        <v>345</v>
      </c>
      <c r="I413">
        <v>262</v>
      </c>
      <c r="J413">
        <v>0</v>
      </c>
      <c r="K413">
        <v>0</v>
      </c>
      <c r="L413">
        <v>24.13</v>
      </c>
      <c r="M413">
        <v>94.43</v>
      </c>
      <c r="N413">
        <v>118.6</v>
      </c>
      <c r="O413">
        <v>2016</v>
      </c>
      <c r="P413">
        <v>12</v>
      </c>
      <c r="Q413">
        <v>29</v>
      </c>
      <c r="R413">
        <v>20161129</v>
      </c>
      <c r="S413" s="237" t="str">
        <f t="shared" si="6"/>
        <v>Dec</v>
      </c>
    </row>
    <row r="414" spans="1:19" x14ac:dyDescent="0.25">
      <c r="A414">
        <v>3411352000</v>
      </c>
      <c r="B414" t="str">
        <f>VLOOKUP(A414,'Energy Provider Accounts'!C:D,2,FALSE)</f>
        <v>Streetlighting</v>
      </c>
      <c r="C414" t="s">
        <v>342</v>
      </c>
      <c r="D414" s="3">
        <v>42765</v>
      </c>
      <c r="E414" s="11" t="s">
        <v>357</v>
      </c>
      <c r="F414">
        <v>30</v>
      </c>
      <c r="G414" t="s">
        <v>344</v>
      </c>
      <c r="H414" t="s">
        <v>345</v>
      </c>
      <c r="I414">
        <v>248</v>
      </c>
      <c r="J414">
        <v>0</v>
      </c>
      <c r="K414">
        <v>0</v>
      </c>
      <c r="L414">
        <v>27.2</v>
      </c>
      <c r="M414">
        <v>92.73</v>
      </c>
      <c r="N414">
        <v>119.97</v>
      </c>
      <c r="O414">
        <v>2017</v>
      </c>
      <c r="P414">
        <v>1</v>
      </c>
      <c r="Q414">
        <v>30</v>
      </c>
      <c r="R414">
        <v>20161231</v>
      </c>
      <c r="S414" s="237" t="str">
        <f t="shared" si="6"/>
        <v>Jan</v>
      </c>
    </row>
    <row r="415" spans="1:19" x14ac:dyDescent="0.25">
      <c r="A415">
        <v>3411352000</v>
      </c>
      <c r="B415" t="str">
        <f>VLOOKUP(A415,'Energy Provider Accounts'!C:D,2,FALSE)</f>
        <v>Streetlighting</v>
      </c>
      <c r="C415" t="s">
        <v>342</v>
      </c>
      <c r="D415" s="3">
        <v>42795</v>
      </c>
      <c r="E415" s="11" t="s">
        <v>358</v>
      </c>
      <c r="F415">
        <v>30</v>
      </c>
      <c r="G415" t="s">
        <v>344</v>
      </c>
      <c r="H415" t="s">
        <v>345</v>
      </c>
      <c r="I415">
        <v>208</v>
      </c>
      <c r="J415">
        <v>0</v>
      </c>
      <c r="K415">
        <v>0</v>
      </c>
      <c r="L415">
        <v>24</v>
      </c>
      <c r="M415">
        <v>94.36</v>
      </c>
      <c r="N415">
        <v>118.41</v>
      </c>
      <c r="O415">
        <v>2017</v>
      </c>
      <c r="P415">
        <v>3</v>
      </c>
      <c r="Q415">
        <v>1</v>
      </c>
      <c r="R415">
        <v>20170130</v>
      </c>
      <c r="S415" s="237" t="str">
        <f t="shared" si="6"/>
        <v>Mar</v>
      </c>
    </row>
    <row r="416" spans="1:19" x14ac:dyDescent="0.25">
      <c r="A416">
        <v>3411352000</v>
      </c>
      <c r="B416" t="str">
        <f>VLOOKUP(A416,'Energy Provider Accounts'!C:D,2,FALSE)</f>
        <v>Streetlighting</v>
      </c>
      <c r="C416" t="s">
        <v>342</v>
      </c>
      <c r="D416" s="3">
        <v>42823</v>
      </c>
      <c r="E416" s="11" t="s">
        <v>359</v>
      </c>
      <c r="F416">
        <v>30</v>
      </c>
      <c r="G416" t="s">
        <v>344</v>
      </c>
      <c r="H416" t="s">
        <v>345</v>
      </c>
      <c r="I416">
        <v>200</v>
      </c>
      <c r="J416">
        <v>0</v>
      </c>
      <c r="K416">
        <v>0</v>
      </c>
      <c r="L416">
        <v>18.53</v>
      </c>
      <c r="M416">
        <v>97.24</v>
      </c>
      <c r="N416">
        <v>115.82</v>
      </c>
      <c r="O416">
        <v>2017</v>
      </c>
      <c r="P416">
        <v>3</v>
      </c>
      <c r="Q416">
        <v>29</v>
      </c>
      <c r="R416">
        <v>20170227</v>
      </c>
      <c r="S416" s="237" t="str">
        <f t="shared" si="6"/>
        <v>Mar</v>
      </c>
    </row>
    <row r="417" spans="1:19" x14ac:dyDescent="0.25">
      <c r="A417">
        <v>3411352000</v>
      </c>
      <c r="B417" t="str">
        <f>VLOOKUP(A417,'Energy Provider Accounts'!C:D,2,FALSE)</f>
        <v>Streetlighting</v>
      </c>
      <c r="C417" t="s">
        <v>342</v>
      </c>
      <c r="D417" s="3">
        <v>42853</v>
      </c>
      <c r="E417" s="11" t="s">
        <v>360</v>
      </c>
      <c r="F417">
        <v>30</v>
      </c>
      <c r="G417" t="s">
        <v>344</v>
      </c>
      <c r="H417" t="s">
        <v>345</v>
      </c>
      <c r="I417">
        <v>180</v>
      </c>
      <c r="J417">
        <v>0</v>
      </c>
      <c r="K417">
        <v>0</v>
      </c>
      <c r="L417">
        <v>21.8</v>
      </c>
      <c r="M417">
        <v>95.41</v>
      </c>
      <c r="N417">
        <v>117.26</v>
      </c>
      <c r="O417">
        <v>2017</v>
      </c>
      <c r="P417">
        <v>4</v>
      </c>
      <c r="Q417">
        <v>28</v>
      </c>
      <c r="R417">
        <v>20170329</v>
      </c>
      <c r="S417" s="237" t="str">
        <f t="shared" si="6"/>
        <v>Apr</v>
      </c>
    </row>
    <row r="418" spans="1:19" x14ac:dyDescent="0.25">
      <c r="A418">
        <v>3411352000</v>
      </c>
      <c r="B418" t="str">
        <f>VLOOKUP(A418,'Energy Provider Accounts'!C:D,2,FALSE)</f>
        <v>Streetlighting</v>
      </c>
      <c r="C418" t="s">
        <v>342</v>
      </c>
      <c r="D418" s="3">
        <v>42881</v>
      </c>
      <c r="E418" s="11" t="s">
        <v>361</v>
      </c>
      <c r="F418">
        <v>30</v>
      </c>
      <c r="G418" t="s">
        <v>344</v>
      </c>
      <c r="H418" t="s">
        <v>345</v>
      </c>
      <c r="I418">
        <v>160</v>
      </c>
      <c r="J418">
        <v>0</v>
      </c>
      <c r="K418">
        <v>0</v>
      </c>
      <c r="L418">
        <v>21.32</v>
      </c>
      <c r="M418">
        <v>95.61</v>
      </c>
      <c r="N418">
        <v>116.98</v>
      </c>
      <c r="O418">
        <v>2017</v>
      </c>
      <c r="P418">
        <v>5</v>
      </c>
      <c r="Q418">
        <v>26</v>
      </c>
      <c r="R418">
        <v>20170426</v>
      </c>
      <c r="S418" s="237" t="str">
        <f t="shared" si="6"/>
        <v>May</v>
      </c>
    </row>
    <row r="419" spans="1:19" x14ac:dyDescent="0.25">
      <c r="A419">
        <v>3411352000</v>
      </c>
      <c r="B419" t="str">
        <f>VLOOKUP(A419,'Energy Provider Accounts'!C:D,2,FALSE)</f>
        <v>Streetlighting</v>
      </c>
      <c r="C419" t="s">
        <v>342</v>
      </c>
      <c r="D419" s="3">
        <v>42913</v>
      </c>
      <c r="E419" s="11" t="s">
        <v>362</v>
      </c>
      <c r="F419">
        <v>30</v>
      </c>
      <c r="G419" t="s">
        <v>344</v>
      </c>
      <c r="H419" t="s">
        <v>345</v>
      </c>
      <c r="I419">
        <v>144</v>
      </c>
      <c r="J419">
        <v>0</v>
      </c>
      <c r="K419">
        <v>0</v>
      </c>
      <c r="L419">
        <v>13.97</v>
      </c>
      <c r="M419">
        <v>99.27</v>
      </c>
      <c r="N419">
        <v>113.29</v>
      </c>
      <c r="O419">
        <v>2017</v>
      </c>
      <c r="P419">
        <v>6</v>
      </c>
      <c r="Q419">
        <v>27</v>
      </c>
      <c r="R419">
        <v>20170528</v>
      </c>
      <c r="S419" s="237" t="str">
        <f t="shared" si="6"/>
        <v>Jun</v>
      </c>
    </row>
    <row r="420" spans="1:19" x14ac:dyDescent="0.25">
      <c r="A420">
        <v>3411352000</v>
      </c>
      <c r="B420" t="str">
        <f>VLOOKUP(A420,'Energy Provider Accounts'!C:D,2,FALSE)</f>
        <v>Streetlighting</v>
      </c>
      <c r="C420" t="s">
        <v>342</v>
      </c>
      <c r="D420" s="3">
        <v>42943</v>
      </c>
      <c r="E420" s="11" t="s">
        <v>363</v>
      </c>
      <c r="F420">
        <v>30</v>
      </c>
      <c r="G420" t="s">
        <v>344</v>
      </c>
      <c r="H420" t="s">
        <v>345</v>
      </c>
      <c r="I420">
        <v>152</v>
      </c>
      <c r="J420">
        <v>0</v>
      </c>
      <c r="K420">
        <v>0</v>
      </c>
      <c r="L420">
        <v>16.63</v>
      </c>
      <c r="M420">
        <v>102.37</v>
      </c>
      <c r="N420">
        <v>119.05</v>
      </c>
      <c r="O420">
        <v>2017</v>
      </c>
      <c r="P420">
        <v>7</v>
      </c>
      <c r="Q420">
        <v>27</v>
      </c>
      <c r="R420">
        <v>20170627</v>
      </c>
      <c r="S420" s="237" t="str">
        <f t="shared" si="6"/>
        <v>Jul</v>
      </c>
    </row>
    <row r="421" spans="1:19" x14ac:dyDescent="0.25">
      <c r="A421">
        <v>3411352000</v>
      </c>
      <c r="B421" t="str">
        <f>VLOOKUP(A421,'Energy Provider Accounts'!C:D,2,FALSE)</f>
        <v>Streetlighting</v>
      </c>
      <c r="C421" t="s">
        <v>342</v>
      </c>
      <c r="D421" s="3">
        <v>42972</v>
      </c>
      <c r="E421" s="11" t="s">
        <v>364</v>
      </c>
      <c r="F421">
        <v>30</v>
      </c>
      <c r="G421" t="s">
        <v>344</v>
      </c>
      <c r="H421" t="s">
        <v>345</v>
      </c>
      <c r="I421">
        <v>172</v>
      </c>
      <c r="J421">
        <v>0</v>
      </c>
      <c r="K421">
        <v>0</v>
      </c>
      <c r="L421">
        <v>21.11</v>
      </c>
      <c r="M421">
        <v>100.55</v>
      </c>
      <c r="N421">
        <v>121.71</v>
      </c>
      <c r="O421">
        <v>2017</v>
      </c>
      <c r="P421">
        <v>8</v>
      </c>
      <c r="Q421">
        <v>25</v>
      </c>
      <c r="R421">
        <v>20170726</v>
      </c>
      <c r="S421" s="237" t="str">
        <f t="shared" si="6"/>
        <v>Aug</v>
      </c>
    </row>
    <row r="422" spans="1:19" x14ac:dyDescent="0.25">
      <c r="A422">
        <v>3411352000</v>
      </c>
      <c r="B422" t="str">
        <f>VLOOKUP(A422,'Energy Provider Accounts'!C:D,2,FALSE)</f>
        <v>Streetlighting</v>
      </c>
      <c r="C422" t="s">
        <v>342</v>
      </c>
      <c r="D422" s="3">
        <v>43004</v>
      </c>
      <c r="E422" s="11" t="s">
        <v>365</v>
      </c>
      <c r="F422">
        <v>30</v>
      </c>
      <c r="G422" t="s">
        <v>344</v>
      </c>
      <c r="H422" t="s">
        <v>345</v>
      </c>
      <c r="I422">
        <v>192</v>
      </c>
      <c r="J422">
        <v>0</v>
      </c>
      <c r="K422">
        <v>0</v>
      </c>
      <c r="L422">
        <v>19.5</v>
      </c>
      <c r="M422">
        <v>101.7</v>
      </c>
      <c r="N422">
        <v>121.25</v>
      </c>
      <c r="O422">
        <v>2017</v>
      </c>
      <c r="P422">
        <v>9</v>
      </c>
      <c r="Q422">
        <v>26</v>
      </c>
      <c r="R422">
        <v>20170827</v>
      </c>
      <c r="S422" s="237" t="str">
        <f t="shared" si="6"/>
        <v>Sep</v>
      </c>
    </row>
    <row r="423" spans="1:19" x14ac:dyDescent="0.25">
      <c r="A423">
        <v>3411352000</v>
      </c>
      <c r="B423" t="str">
        <f>VLOOKUP(A423,'Energy Provider Accounts'!C:D,2,FALSE)</f>
        <v>Streetlighting</v>
      </c>
      <c r="C423" t="s">
        <v>342</v>
      </c>
      <c r="D423" s="3">
        <v>43033</v>
      </c>
      <c r="E423" s="11" t="s">
        <v>366</v>
      </c>
      <c r="F423">
        <v>30</v>
      </c>
      <c r="G423" t="s">
        <v>344</v>
      </c>
      <c r="H423" t="s">
        <v>345</v>
      </c>
      <c r="I423">
        <v>220</v>
      </c>
      <c r="J423">
        <v>0</v>
      </c>
      <c r="K423">
        <v>0</v>
      </c>
      <c r="L423">
        <v>22.4</v>
      </c>
      <c r="M423">
        <v>100.4</v>
      </c>
      <c r="N423">
        <v>122.85</v>
      </c>
      <c r="O423">
        <v>2017</v>
      </c>
      <c r="P423">
        <v>10</v>
      </c>
      <c r="Q423">
        <v>25</v>
      </c>
      <c r="R423">
        <v>20170925</v>
      </c>
      <c r="S423" s="237" t="str">
        <f t="shared" si="6"/>
        <v>Oct</v>
      </c>
    </row>
    <row r="424" spans="1:19" x14ac:dyDescent="0.25">
      <c r="A424">
        <v>3411352000</v>
      </c>
      <c r="B424" t="str">
        <f>VLOOKUP(A424,'Energy Provider Accounts'!C:D,2,FALSE)</f>
        <v>Streetlighting</v>
      </c>
      <c r="C424" t="s">
        <v>342</v>
      </c>
      <c r="D424" s="3">
        <v>43066</v>
      </c>
      <c r="E424" s="11" t="s">
        <v>367</v>
      </c>
      <c r="F424">
        <v>30</v>
      </c>
      <c r="G424" t="s">
        <v>344</v>
      </c>
      <c r="H424" t="s">
        <v>345</v>
      </c>
      <c r="I424">
        <v>236</v>
      </c>
      <c r="J424">
        <v>0</v>
      </c>
      <c r="K424">
        <v>0</v>
      </c>
      <c r="L424">
        <v>28.11</v>
      </c>
      <c r="M424">
        <v>97.7</v>
      </c>
      <c r="N424">
        <v>125.86</v>
      </c>
      <c r="O424">
        <v>2017</v>
      </c>
      <c r="P424">
        <v>11</v>
      </c>
      <c r="Q424">
        <v>27</v>
      </c>
      <c r="R424">
        <v>20171028</v>
      </c>
      <c r="S424" s="237" t="str">
        <f t="shared" si="6"/>
        <v>Nov</v>
      </c>
    </row>
    <row r="425" spans="1:19" x14ac:dyDescent="0.25">
      <c r="A425">
        <v>3411352000</v>
      </c>
      <c r="B425" t="str">
        <f>VLOOKUP(A425,'Energy Provider Accounts'!C:D,2,FALSE)</f>
        <v>Streetlighting</v>
      </c>
      <c r="C425" t="s">
        <v>342</v>
      </c>
      <c r="D425" s="3">
        <v>43097</v>
      </c>
      <c r="E425" s="11" t="s">
        <v>368</v>
      </c>
      <c r="F425">
        <v>30</v>
      </c>
      <c r="G425" t="s">
        <v>344</v>
      </c>
      <c r="H425" t="s">
        <v>345</v>
      </c>
      <c r="I425">
        <v>262</v>
      </c>
      <c r="J425">
        <v>0</v>
      </c>
      <c r="K425">
        <v>0</v>
      </c>
      <c r="L425">
        <v>29.78</v>
      </c>
      <c r="M425">
        <v>96.73</v>
      </c>
      <c r="N425">
        <v>126.56</v>
      </c>
      <c r="O425">
        <v>2017</v>
      </c>
      <c r="P425">
        <v>12</v>
      </c>
      <c r="Q425">
        <v>28</v>
      </c>
      <c r="R425">
        <v>20171128</v>
      </c>
      <c r="S425" s="237" t="str">
        <f t="shared" si="6"/>
        <v>Dec</v>
      </c>
    </row>
    <row r="426" spans="1:19" x14ac:dyDescent="0.25">
      <c r="A426">
        <v>3624092500</v>
      </c>
      <c r="B426" t="str">
        <f>VLOOKUP(A426,'Energy Provider Accounts'!C:D,2,FALSE)</f>
        <v>Senior Center</v>
      </c>
      <c r="C426" t="s">
        <v>342</v>
      </c>
      <c r="D426" s="3">
        <v>42383</v>
      </c>
      <c r="E426" s="11" t="s">
        <v>393</v>
      </c>
      <c r="F426">
        <v>30</v>
      </c>
      <c r="G426" t="s">
        <v>344</v>
      </c>
      <c r="H426" t="s">
        <v>414</v>
      </c>
      <c r="I426">
        <v>437</v>
      </c>
      <c r="J426">
        <v>0</v>
      </c>
      <c r="K426">
        <v>0</v>
      </c>
      <c r="L426">
        <v>0</v>
      </c>
      <c r="M426">
        <v>194.72</v>
      </c>
      <c r="N426">
        <v>194.78</v>
      </c>
      <c r="O426">
        <v>2016</v>
      </c>
      <c r="P426">
        <v>1</v>
      </c>
      <c r="Q426">
        <v>14</v>
      </c>
      <c r="R426">
        <v>20151215</v>
      </c>
      <c r="S426" s="237" t="str">
        <f t="shared" si="6"/>
        <v>Jan</v>
      </c>
    </row>
    <row r="427" spans="1:19" x14ac:dyDescent="0.25">
      <c r="A427">
        <v>3624092500</v>
      </c>
      <c r="B427" t="str">
        <f>VLOOKUP(A427,'Energy Provider Accounts'!C:D,2,FALSE)</f>
        <v>Senior Center</v>
      </c>
      <c r="C427" t="s">
        <v>342</v>
      </c>
      <c r="D427" s="3">
        <v>42383</v>
      </c>
      <c r="E427" s="11" t="s">
        <v>393</v>
      </c>
      <c r="F427">
        <v>30</v>
      </c>
      <c r="G427" t="s">
        <v>344</v>
      </c>
      <c r="H427" t="s">
        <v>345</v>
      </c>
      <c r="I427">
        <v>1930</v>
      </c>
      <c r="J427">
        <v>10</v>
      </c>
      <c r="K427">
        <v>84.2</v>
      </c>
      <c r="L427">
        <v>11.69</v>
      </c>
      <c r="M427">
        <v>96.87</v>
      </c>
      <c r="N427">
        <v>192.82</v>
      </c>
      <c r="O427">
        <v>2016</v>
      </c>
      <c r="P427">
        <v>1</v>
      </c>
      <c r="Q427">
        <v>14</v>
      </c>
      <c r="R427">
        <v>20151215</v>
      </c>
      <c r="S427" s="237" t="str">
        <f t="shared" si="6"/>
        <v>Jan</v>
      </c>
    </row>
    <row r="428" spans="1:19" x14ac:dyDescent="0.25">
      <c r="A428">
        <v>3624092500</v>
      </c>
      <c r="B428" t="str">
        <f>VLOOKUP(A428,'Energy Provider Accounts'!C:D,2,FALSE)</f>
        <v>Senior Center</v>
      </c>
      <c r="C428" t="s">
        <v>342</v>
      </c>
      <c r="D428" s="3">
        <v>42412</v>
      </c>
      <c r="E428" s="11" t="s">
        <v>394</v>
      </c>
      <c r="F428">
        <v>30</v>
      </c>
      <c r="G428" t="s">
        <v>344</v>
      </c>
      <c r="H428" t="s">
        <v>414</v>
      </c>
      <c r="I428">
        <v>465</v>
      </c>
      <c r="J428">
        <v>0</v>
      </c>
      <c r="K428">
        <v>0</v>
      </c>
      <c r="L428">
        <v>0</v>
      </c>
      <c r="M428">
        <v>178.7</v>
      </c>
      <c r="N428">
        <v>178.77</v>
      </c>
      <c r="O428">
        <v>2016</v>
      </c>
      <c r="P428">
        <v>2</v>
      </c>
      <c r="Q428">
        <v>12</v>
      </c>
      <c r="R428">
        <v>20160113</v>
      </c>
      <c r="S428" s="237" t="str">
        <f t="shared" si="6"/>
        <v>Feb</v>
      </c>
    </row>
    <row r="429" spans="1:19" x14ac:dyDescent="0.25">
      <c r="A429">
        <v>3624092500</v>
      </c>
      <c r="B429" t="str">
        <f>VLOOKUP(A429,'Energy Provider Accounts'!C:D,2,FALSE)</f>
        <v>Senior Center</v>
      </c>
      <c r="C429" t="s">
        <v>342</v>
      </c>
      <c r="D429" s="3">
        <v>42444</v>
      </c>
      <c r="E429" s="11" t="s">
        <v>395</v>
      </c>
      <c r="F429">
        <v>30</v>
      </c>
      <c r="G429" t="s">
        <v>344</v>
      </c>
      <c r="H429" t="s">
        <v>414</v>
      </c>
      <c r="I429">
        <v>423</v>
      </c>
      <c r="J429">
        <v>0</v>
      </c>
      <c r="K429">
        <v>0</v>
      </c>
      <c r="L429">
        <v>0</v>
      </c>
      <c r="M429">
        <v>162.35</v>
      </c>
      <c r="N429">
        <v>162.41999999999999</v>
      </c>
      <c r="O429">
        <v>2016</v>
      </c>
      <c r="P429">
        <v>3</v>
      </c>
      <c r="Q429">
        <v>15</v>
      </c>
      <c r="R429">
        <v>20160214</v>
      </c>
      <c r="S429" s="237" t="str">
        <f t="shared" si="6"/>
        <v>Mar</v>
      </c>
    </row>
    <row r="430" spans="1:19" x14ac:dyDescent="0.25">
      <c r="A430">
        <v>3624092500</v>
      </c>
      <c r="B430" t="str">
        <f>VLOOKUP(A430,'Energy Provider Accounts'!C:D,2,FALSE)</f>
        <v>Senior Center</v>
      </c>
      <c r="C430" t="s">
        <v>342</v>
      </c>
      <c r="D430" s="3">
        <v>42475</v>
      </c>
      <c r="E430" s="11" t="s">
        <v>372</v>
      </c>
      <c r="F430">
        <v>30</v>
      </c>
      <c r="G430" t="s">
        <v>344</v>
      </c>
      <c r="H430" t="s">
        <v>414</v>
      </c>
      <c r="I430">
        <v>289</v>
      </c>
      <c r="J430">
        <v>0</v>
      </c>
      <c r="K430">
        <v>0</v>
      </c>
      <c r="L430">
        <v>0</v>
      </c>
      <c r="M430">
        <v>123.04</v>
      </c>
      <c r="N430">
        <v>123.07</v>
      </c>
      <c r="O430">
        <v>2016</v>
      </c>
      <c r="P430">
        <v>4</v>
      </c>
      <c r="Q430">
        <v>15</v>
      </c>
      <c r="R430">
        <v>20160316</v>
      </c>
      <c r="S430" s="237" t="str">
        <f t="shared" si="6"/>
        <v>Apr</v>
      </c>
    </row>
    <row r="431" spans="1:19" x14ac:dyDescent="0.25">
      <c r="A431">
        <v>3624092500</v>
      </c>
      <c r="B431" t="str">
        <f>VLOOKUP(A431,'Energy Provider Accounts'!C:D,2,FALSE)</f>
        <v>Senior Center</v>
      </c>
      <c r="C431" t="s">
        <v>342</v>
      </c>
      <c r="D431" s="3">
        <v>42503</v>
      </c>
      <c r="E431" s="11" t="s">
        <v>373</v>
      </c>
      <c r="F431">
        <v>30</v>
      </c>
      <c r="G431" t="s">
        <v>344</v>
      </c>
      <c r="H431" t="s">
        <v>414</v>
      </c>
      <c r="I431">
        <v>117</v>
      </c>
      <c r="J431">
        <v>0</v>
      </c>
      <c r="K431">
        <v>0</v>
      </c>
      <c r="L431">
        <v>0</v>
      </c>
      <c r="M431">
        <v>87.86</v>
      </c>
      <c r="N431">
        <v>87.89</v>
      </c>
      <c r="O431">
        <v>2016</v>
      </c>
      <c r="P431">
        <v>5</v>
      </c>
      <c r="Q431">
        <v>13</v>
      </c>
      <c r="R431">
        <v>20160413</v>
      </c>
      <c r="S431" s="237" t="str">
        <f t="shared" si="6"/>
        <v>May</v>
      </c>
    </row>
    <row r="432" spans="1:19" x14ac:dyDescent="0.25">
      <c r="A432">
        <v>3624092500</v>
      </c>
      <c r="B432" t="str">
        <f>VLOOKUP(A432,'Energy Provider Accounts'!C:D,2,FALSE)</f>
        <v>Senior Center</v>
      </c>
      <c r="C432" t="s">
        <v>342</v>
      </c>
      <c r="D432" s="3">
        <v>42535</v>
      </c>
      <c r="E432" s="11" t="s">
        <v>415</v>
      </c>
      <c r="F432">
        <v>30</v>
      </c>
      <c r="G432" t="s">
        <v>344</v>
      </c>
      <c r="H432" t="s">
        <v>414</v>
      </c>
      <c r="I432">
        <v>29</v>
      </c>
      <c r="J432">
        <v>0</v>
      </c>
      <c r="K432">
        <v>0</v>
      </c>
      <c r="L432">
        <v>0</v>
      </c>
      <c r="M432">
        <v>50.9</v>
      </c>
      <c r="N432">
        <v>50.91</v>
      </c>
      <c r="O432">
        <v>2016</v>
      </c>
      <c r="P432">
        <v>6</v>
      </c>
      <c r="Q432">
        <v>14</v>
      </c>
      <c r="R432">
        <v>20160515</v>
      </c>
      <c r="S432" s="237" t="str">
        <f t="shared" si="6"/>
        <v>Jun</v>
      </c>
    </row>
    <row r="433" spans="1:19" x14ac:dyDescent="0.25">
      <c r="A433">
        <v>3624092500</v>
      </c>
      <c r="B433" t="str">
        <f>VLOOKUP(A433,'Energy Provider Accounts'!C:D,2,FALSE)</f>
        <v>Senior Center</v>
      </c>
      <c r="C433" t="s">
        <v>342</v>
      </c>
      <c r="D433" s="3">
        <v>42565</v>
      </c>
      <c r="E433" s="11" t="s">
        <v>399</v>
      </c>
      <c r="F433">
        <v>30</v>
      </c>
      <c r="G433" t="s">
        <v>344</v>
      </c>
      <c r="H433" t="s">
        <v>414</v>
      </c>
      <c r="I433">
        <v>9</v>
      </c>
      <c r="J433">
        <v>0</v>
      </c>
      <c r="K433">
        <v>0</v>
      </c>
      <c r="L433">
        <v>3.28</v>
      </c>
      <c r="M433">
        <v>40.880000000000003</v>
      </c>
      <c r="N433">
        <v>44.18</v>
      </c>
      <c r="O433">
        <v>2016</v>
      </c>
      <c r="P433">
        <v>7</v>
      </c>
      <c r="Q433">
        <v>14</v>
      </c>
      <c r="R433">
        <v>20160614</v>
      </c>
      <c r="S433" s="237" t="str">
        <f t="shared" si="6"/>
        <v>Jul</v>
      </c>
    </row>
    <row r="434" spans="1:19" x14ac:dyDescent="0.25">
      <c r="A434">
        <v>3624092500</v>
      </c>
      <c r="B434" t="str">
        <f>VLOOKUP(A434,'Energy Provider Accounts'!C:D,2,FALSE)</f>
        <v>Senior Center</v>
      </c>
      <c r="C434" t="s">
        <v>342</v>
      </c>
      <c r="D434" s="3">
        <v>42597</v>
      </c>
      <c r="E434" s="11" t="s">
        <v>400</v>
      </c>
      <c r="F434">
        <v>30</v>
      </c>
      <c r="G434" t="s">
        <v>344</v>
      </c>
      <c r="H434" t="s">
        <v>414</v>
      </c>
      <c r="I434">
        <v>20</v>
      </c>
      <c r="J434">
        <v>0</v>
      </c>
      <c r="K434">
        <v>0</v>
      </c>
      <c r="L434">
        <v>7.57</v>
      </c>
      <c r="M434">
        <v>47.57</v>
      </c>
      <c r="N434">
        <v>55.16</v>
      </c>
      <c r="O434">
        <v>2016</v>
      </c>
      <c r="P434">
        <v>8</v>
      </c>
      <c r="Q434">
        <v>15</v>
      </c>
      <c r="R434">
        <v>20160716</v>
      </c>
      <c r="S434" s="237" t="str">
        <f t="shared" si="6"/>
        <v>Aug</v>
      </c>
    </row>
    <row r="435" spans="1:19" x14ac:dyDescent="0.25">
      <c r="A435">
        <v>3624092500</v>
      </c>
      <c r="B435" t="str">
        <f>VLOOKUP(A435,'Energy Provider Accounts'!C:D,2,FALSE)</f>
        <v>Senior Center</v>
      </c>
      <c r="C435" t="s">
        <v>342</v>
      </c>
      <c r="D435" s="3">
        <v>42626</v>
      </c>
      <c r="E435" s="11" t="s">
        <v>401</v>
      </c>
      <c r="F435">
        <v>30</v>
      </c>
      <c r="G435" t="s">
        <v>344</v>
      </c>
      <c r="H435" t="s">
        <v>414</v>
      </c>
      <c r="I435">
        <v>17</v>
      </c>
      <c r="J435">
        <v>0</v>
      </c>
      <c r="K435">
        <v>0</v>
      </c>
      <c r="L435">
        <v>5.63</v>
      </c>
      <c r="M435">
        <v>46.14</v>
      </c>
      <c r="N435">
        <v>51.79</v>
      </c>
      <c r="O435">
        <v>2016</v>
      </c>
      <c r="P435">
        <v>9</v>
      </c>
      <c r="Q435">
        <v>13</v>
      </c>
      <c r="R435">
        <v>20160814</v>
      </c>
      <c r="S435" s="237" t="str">
        <f t="shared" si="6"/>
        <v>Sep</v>
      </c>
    </row>
    <row r="436" spans="1:19" x14ac:dyDescent="0.25">
      <c r="A436">
        <v>3624092500</v>
      </c>
      <c r="B436" t="str">
        <f>VLOOKUP(A436,'Energy Provider Accounts'!C:D,2,FALSE)</f>
        <v>Senior Center</v>
      </c>
      <c r="C436" t="s">
        <v>342</v>
      </c>
      <c r="D436" s="3">
        <v>42656</v>
      </c>
      <c r="E436" s="11" t="s">
        <v>378</v>
      </c>
      <c r="F436">
        <v>30</v>
      </c>
      <c r="G436" t="s">
        <v>344</v>
      </c>
      <c r="H436" t="s">
        <v>414</v>
      </c>
      <c r="I436">
        <v>53</v>
      </c>
      <c r="J436">
        <v>0</v>
      </c>
      <c r="K436">
        <v>0</v>
      </c>
      <c r="L436">
        <v>14.44</v>
      </c>
      <c r="M436">
        <v>66.08</v>
      </c>
      <c r="N436">
        <v>80.540000000000006</v>
      </c>
      <c r="O436">
        <v>2016</v>
      </c>
      <c r="P436">
        <v>10</v>
      </c>
      <c r="Q436">
        <v>13</v>
      </c>
      <c r="R436">
        <v>20160913</v>
      </c>
      <c r="S436" s="237" t="str">
        <f t="shared" si="6"/>
        <v>Oct</v>
      </c>
    </row>
    <row r="437" spans="1:19" x14ac:dyDescent="0.25">
      <c r="A437">
        <v>3624092500</v>
      </c>
      <c r="B437" t="str">
        <f>VLOOKUP(A437,'Energy Provider Accounts'!C:D,2,FALSE)</f>
        <v>Senior Center</v>
      </c>
      <c r="C437" t="s">
        <v>342</v>
      </c>
      <c r="D437" s="3">
        <v>42684</v>
      </c>
      <c r="E437" s="11" t="s">
        <v>403</v>
      </c>
      <c r="F437">
        <v>30</v>
      </c>
      <c r="G437" t="s">
        <v>344</v>
      </c>
      <c r="H437" t="s">
        <v>414</v>
      </c>
      <c r="I437">
        <v>153</v>
      </c>
      <c r="J437">
        <v>0</v>
      </c>
      <c r="K437">
        <v>0</v>
      </c>
      <c r="L437">
        <v>45.15</v>
      </c>
      <c r="M437">
        <v>108.7</v>
      </c>
      <c r="N437">
        <v>153.88999999999999</v>
      </c>
      <c r="O437">
        <v>2016</v>
      </c>
      <c r="P437">
        <v>11</v>
      </c>
      <c r="Q437">
        <v>10</v>
      </c>
      <c r="R437">
        <v>20161011</v>
      </c>
      <c r="S437" s="237" t="str">
        <f t="shared" si="6"/>
        <v>Nov</v>
      </c>
    </row>
    <row r="438" spans="1:19" x14ac:dyDescent="0.25">
      <c r="A438">
        <v>3624092500</v>
      </c>
      <c r="B438" t="str">
        <f>VLOOKUP(A438,'Energy Provider Accounts'!C:D,2,FALSE)</f>
        <v>Senior Center</v>
      </c>
      <c r="C438" t="s">
        <v>342</v>
      </c>
      <c r="D438" s="3">
        <v>42717</v>
      </c>
      <c r="E438" s="11" t="s">
        <v>380</v>
      </c>
      <c r="F438">
        <v>30</v>
      </c>
      <c r="G438" t="s">
        <v>344</v>
      </c>
      <c r="H438" t="s">
        <v>414</v>
      </c>
      <c r="I438">
        <v>372</v>
      </c>
      <c r="J438">
        <v>0</v>
      </c>
      <c r="K438">
        <v>0</v>
      </c>
      <c r="L438">
        <v>141.59</v>
      </c>
      <c r="M438">
        <v>175.51</v>
      </c>
      <c r="N438">
        <v>317.2</v>
      </c>
      <c r="O438">
        <v>2016</v>
      </c>
      <c r="P438">
        <v>12</v>
      </c>
      <c r="Q438">
        <v>13</v>
      </c>
      <c r="R438">
        <v>20161113</v>
      </c>
      <c r="S438" s="237" t="str">
        <f t="shared" si="6"/>
        <v>Dec</v>
      </c>
    </row>
    <row r="439" spans="1:19" x14ac:dyDescent="0.25">
      <c r="A439">
        <v>3624092500</v>
      </c>
      <c r="B439" t="str">
        <f>VLOOKUP(A439,'Energy Provider Accounts'!C:D,2,FALSE)</f>
        <v>Senior Center</v>
      </c>
      <c r="C439" t="s">
        <v>342</v>
      </c>
      <c r="D439" s="3">
        <v>42748</v>
      </c>
      <c r="E439" s="11" t="s">
        <v>404</v>
      </c>
      <c r="F439">
        <v>30</v>
      </c>
      <c r="G439" t="s">
        <v>344</v>
      </c>
      <c r="H439" t="s">
        <v>414</v>
      </c>
      <c r="I439">
        <v>517</v>
      </c>
      <c r="J439">
        <v>0</v>
      </c>
      <c r="K439">
        <v>0</v>
      </c>
      <c r="L439">
        <v>236.54</v>
      </c>
      <c r="M439">
        <v>220.25</v>
      </c>
      <c r="N439">
        <v>456.92</v>
      </c>
      <c r="O439">
        <v>2017</v>
      </c>
      <c r="P439">
        <v>1</v>
      </c>
      <c r="Q439">
        <v>13</v>
      </c>
      <c r="R439">
        <v>20161214</v>
      </c>
      <c r="S439" s="237" t="str">
        <f t="shared" si="6"/>
        <v>Jan</v>
      </c>
    </row>
    <row r="440" spans="1:19" x14ac:dyDescent="0.25">
      <c r="A440">
        <v>3624092500</v>
      </c>
      <c r="B440" t="str">
        <f>VLOOKUP(A440,'Energy Provider Accounts'!C:D,2,FALSE)</f>
        <v>Senior Center</v>
      </c>
      <c r="C440" t="s">
        <v>342</v>
      </c>
      <c r="D440" s="3">
        <v>42782</v>
      </c>
      <c r="E440" s="11" t="s">
        <v>382</v>
      </c>
      <c r="F440">
        <v>30</v>
      </c>
      <c r="G440" t="s">
        <v>344</v>
      </c>
      <c r="H440" t="s">
        <v>414</v>
      </c>
      <c r="I440">
        <v>524</v>
      </c>
      <c r="J440">
        <v>0</v>
      </c>
      <c r="K440">
        <v>0</v>
      </c>
      <c r="L440">
        <v>270.01</v>
      </c>
      <c r="M440">
        <v>255.74</v>
      </c>
      <c r="N440">
        <v>525.98</v>
      </c>
      <c r="O440">
        <v>2017</v>
      </c>
      <c r="P440">
        <v>2</v>
      </c>
      <c r="Q440">
        <v>16</v>
      </c>
      <c r="R440">
        <v>20170117</v>
      </c>
      <c r="S440" s="237" t="str">
        <f t="shared" si="6"/>
        <v>Feb</v>
      </c>
    </row>
    <row r="441" spans="1:19" x14ac:dyDescent="0.25">
      <c r="A441">
        <v>3624092500</v>
      </c>
      <c r="B441" t="str">
        <f>VLOOKUP(A441,'Energy Provider Accounts'!C:D,2,FALSE)</f>
        <v>Senior Center</v>
      </c>
      <c r="C441" t="s">
        <v>342</v>
      </c>
      <c r="D441" s="3">
        <v>42811</v>
      </c>
      <c r="E441" s="11" t="s">
        <v>405</v>
      </c>
      <c r="F441">
        <v>30</v>
      </c>
      <c r="G441" t="s">
        <v>344</v>
      </c>
      <c r="H441" t="s">
        <v>414</v>
      </c>
      <c r="I441">
        <v>369</v>
      </c>
      <c r="J441">
        <v>0</v>
      </c>
      <c r="K441">
        <v>0</v>
      </c>
      <c r="L441">
        <v>189.09</v>
      </c>
      <c r="M441">
        <v>195.63</v>
      </c>
      <c r="N441">
        <v>384.86</v>
      </c>
      <c r="O441">
        <v>2017</v>
      </c>
      <c r="P441">
        <v>3</v>
      </c>
      <c r="Q441">
        <v>17</v>
      </c>
      <c r="R441">
        <v>20170215</v>
      </c>
      <c r="S441" s="237" t="str">
        <f t="shared" si="6"/>
        <v>Mar</v>
      </c>
    </row>
    <row r="442" spans="1:19" x14ac:dyDescent="0.25">
      <c r="A442">
        <v>3624092500</v>
      </c>
      <c r="B442" t="str">
        <f>VLOOKUP(A442,'Energy Provider Accounts'!C:D,2,FALSE)</f>
        <v>Senior Center</v>
      </c>
      <c r="C442" t="s">
        <v>342</v>
      </c>
      <c r="D442" s="3">
        <v>42838</v>
      </c>
      <c r="E442" s="11" t="s">
        <v>406</v>
      </c>
      <c r="F442">
        <v>30</v>
      </c>
      <c r="G442" t="s">
        <v>344</v>
      </c>
      <c r="H442" t="s">
        <v>414</v>
      </c>
      <c r="I442">
        <v>263</v>
      </c>
      <c r="J442">
        <v>0</v>
      </c>
      <c r="K442">
        <v>0</v>
      </c>
      <c r="L442">
        <v>132.96</v>
      </c>
      <c r="M442">
        <v>145.57</v>
      </c>
      <c r="N442">
        <v>278.62</v>
      </c>
      <c r="O442">
        <v>2017</v>
      </c>
      <c r="P442">
        <v>4</v>
      </c>
      <c r="Q442">
        <v>13</v>
      </c>
      <c r="R442">
        <v>20170314</v>
      </c>
      <c r="S442" s="237" t="str">
        <f t="shared" si="6"/>
        <v>Apr</v>
      </c>
    </row>
    <row r="443" spans="1:19" x14ac:dyDescent="0.25">
      <c r="A443">
        <v>3624092500</v>
      </c>
      <c r="B443" t="str">
        <f>VLOOKUP(A443,'Energy Provider Accounts'!C:D,2,FALSE)</f>
        <v>Senior Center</v>
      </c>
      <c r="C443" t="s">
        <v>342</v>
      </c>
      <c r="D443" s="3">
        <v>42412</v>
      </c>
      <c r="E443" s="11" t="s">
        <v>394</v>
      </c>
      <c r="F443">
        <v>30</v>
      </c>
      <c r="G443" t="s">
        <v>344</v>
      </c>
      <c r="H443" t="s">
        <v>345</v>
      </c>
      <c r="I443">
        <v>1852</v>
      </c>
      <c r="J443">
        <v>8</v>
      </c>
      <c r="K443">
        <v>69.89</v>
      </c>
      <c r="L443">
        <v>8.2899999999999991</v>
      </c>
      <c r="M443">
        <v>91.26</v>
      </c>
      <c r="N443">
        <v>169.53</v>
      </c>
      <c r="O443">
        <v>2016</v>
      </c>
      <c r="P443">
        <v>2</v>
      </c>
      <c r="Q443">
        <v>12</v>
      </c>
      <c r="R443">
        <v>20160113</v>
      </c>
      <c r="S443" s="237" t="str">
        <f t="shared" si="6"/>
        <v>Feb</v>
      </c>
    </row>
    <row r="444" spans="1:19" x14ac:dyDescent="0.25">
      <c r="A444">
        <v>3624092500</v>
      </c>
      <c r="B444" t="str">
        <f>VLOOKUP(A444,'Energy Provider Accounts'!C:D,2,FALSE)</f>
        <v>Senior Center</v>
      </c>
      <c r="C444" t="s">
        <v>342</v>
      </c>
      <c r="D444" s="3">
        <v>42866</v>
      </c>
      <c r="E444" s="11" t="s">
        <v>407</v>
      </c>
      <c r="F444">
        <v>30</v>
      </c>
      <c r="G444" t="s">
        <v>344</v>
      </c>
      <c r="H444" t="s">
        <v>414</v>
      </c>
      <c r="I444">
        <v>112</v>
      </c>
      <c r="J444">
        <v>0</v>
      </c>
      <c r="K444">
        <v>0</v>
      </c>
      <c r="L444">
        <v>57.06</v>
      </c>
      <c r="M444">
        <v>100.42</v>
      </c>
      <c r="N444">
        <v>157.54</v>
      </c>
      <c r="O444">
        <v>2017</v>
      </c>
      <c r="P444">
        <v>5</v>
      </c>
      <c r="Q444">
        <v>11</v>
      </c>
      <c r="R444">
        <v>20170411</v>
      </c>
      <c r="S444" s="237" t="str">
        <f t="shared" si="6"/>
        <v>May</v>
      </c>
    </row>
    <row r="445" spans="1:19" x14ac:dyDescent="0.25">
      <c r="A445">
        <v>3624092500</v>
      </c>
      <c r="B445" t="str">
        <f>VLOOKUP(A445,'Energy Provider Accounts'!C:D,2,FALSE)</f>
        <v>Senior Center</v>
      </c>
      <c r="C445" t="s">
        <v>342</v>
      </c>
      <c r="D445" s="3">
        <v>42898</v>
      </c>
      <c r="E445" s="11" t="s">
        <v>408</v>
      </c>
      <c r="F445">
        <v>30</v>
      </c>
      <c r="G445" t="s">
        <v>344</v>
      </c>
      <c r="H445" t="s">
        <v>414</v>
      </c>
      <c r="I445">
        <v>32</v>
      </c>
      <c r="J445">
        <v>0</v>
      </c>
      <c r="K445">
        <v>0</v>
      </c>
      <c r="L445">
        <v>17.36</v>
      </c>
      <c r="M445">
        <v>54.91</v>
      </c>
      <c r="N445">
        <v>72.3</v>
      </c>
      <c r="O445">
        <v>2017</v>
      </c>
      <c r="P445">
        <v>6</v>
      </c>
      <c r="Q445">
        <v>12</v>
      </c>
      <c r="R445">
        <v>20170513</v>
      </c>
      <c r="S445" s="237" t="str">
        <f t="shared" si="6"/>
        <v>Jun</v>
      </c>
    </row>
    <row r="446" spans="1:19" x14ac:dyDescent="0.25">
      <c r="A446">
        <v>3624092500</v>
      </c>
      <c r="B446" t="str">
        <f>VLOOKUP(A446,'Energy Provider Accounts'!C:D,2,FALSE)</f>
        <v>Senior Center</v>
      </c>
      <c r="C446" t="s">
        <v>342</v>
      </c>
      <c r="D446" s="3">
        <v>42928</v>
      </c>
      <c r="E446" s="11" t="s">
        <v>409</v>
      </c>
      <c r="F446">
        <v>30</v>
      </c>
      <c r="G446" t="s">
        <v>344</v>
      </c>
      <c r="H446" t="s">
        <v>414</v>
      </c>
      <c r="I446">
        <v>7</v>
      </c>
      <c r="J446">
        <v>0</v>
      </c>
      <c r="K446">
        <v>0</v>
      </c>
      <c r="L446">
        <v>3.83</v>
      </c>
      <c r="M446">
        <v>41.42</v>
      </c>
      <c r="N446">
        <v>45.26</v>
      </c>
      <c r="O446">
        <v>2017</v>
      </c>
      <c r="P446">
        <v>7</v>
      </c>
      <c r="Q446">
        <v>12</v>
      </c>
      <c r="R446">
        <v>20170612</v>
      </c>
      <c r="S446" s="237" t="str">
        <f t="shared" si="6"/>
        <v>Jul</v>
      </c>
    </row>
    <row r="447" spans="1:19" x14ac:dyDescent="0.25">
      <c r="A447">
        <v>3624092500</v>
      </c>
      <c r="B447" t="str">
        <f>VLOOKUP(A447,'Energy Provider Accounts'!C:D,2,FALSE)</f>
        <v>Senior Center</v>
      </c>
      <c r="C447" t="s">
        <v>342</v>
      </c>
      <c r="D447" s="3">
        <v>42961</v>
      </c>
      <c r="E447" s="11" t="s">
        <v>388</v>
      </c>
      <c r="F447">
        <v>33</v>
      </c>
      <c r="G447" t="s">
        <v>344</v>
      </c>
      <c r="H447" t="s">
        <v>414</v>
      </c>
      <c r="I447">
        <v>7</v>
      </c>
      <c r="J447">
        <v>0</v>
      </c>
      <c r="K447">
        <v>0</v>
      </c>
      <c r="L447">
        <v>3.87</v>
      </c>
      <c r="M447">
        <v>45.85</v>
      </c>
      <c r="N447">
        <v>49.75</v>
      </c>
      <c r="O447">
        <v>2017</v>
      </c>
      <c r="P447">
        <v>8</v>
      </c>
      <c r="Q447">
        <v>14</v>
      </c>
      <c r="R447">
        <v>20170712</v>
      </c>
      <c r="S447" s="237" t="str">
        <f t="shared" si="6"/>
        <v>Aug</v>
      </c>
    </row>
    <row r="448" spans="1:19" x14ac:dyDescent="0.25">
      <c r="A448">
        <v>3624092500</v>
      </c>
      <c r="B448" t="str">
        <f>VLOOKUP(A448,'Energy Provider Accounts'!C:D,2,FALSE)</f>
        <v>Senior Center</v>
      </c>
      <c r="C448" t="s">
        <v>342</v>
      </c>
      <c r="D448" s="3">
        <v>42979</v>
      </c>
      <c r="E448" s="11" t="s">
        <v>416</v>
      </c>
      <c r="F448">
        <v>18</v>
      </c>
      <c r="G448" t="s">
        <v>413</v>
      </c>
      <c r="H448" t="s">
        <v>414</v>
      </c>
      <c r="I448">
        <v>5</v>
      </c>
      <c r="J448">
        <v>0</v>
      </c>
      <c r="K448">
        <v>0</v>
      </c>
      <c r="L448">
        <v>2.69</v>
      </c>
      <c r="M448">
        <v>25.71</v>
      </c>
      <c r="N448">
        <v>28.41</v>
      </c>
      <c r="O448">
        <v>2017</v>
      </c>
      <c r="P448">
        <v>9</v>
      </c>
      <c r="Q448">
        <v>1</v>
      </c>
      <c r="R448">
        <v>20170814</v>
      </c>
      <c r="S448" s="237" t="str">
        <f t="shared" si="6"/>
        <v>Sep</v>
      </c>
    </row>
    <row r="449" spans="1:19" x14ac:dyDescent="0.25">
      <c r="A449">
        <v>3624092500</v>
      </c>
      <c r="B449" t="str">
        <f>VLOOKUP(A449,'Energy Provider Accounts'!C:D,2,FALSE)</f>
        <v>Senior Center</v>
      </c>
      <c r="C449" t="s">
        <v>342</v>
      </c>
      <c r="D449" s="3">
        <v>42979</v>
      </c>
      <c r="E449" s="11" t="s">
        <v>416</v>
      </c>
      <c r="F449">
        <v>18</v>
      </c>
      <c r="G449" t="s">
        <v>413</v>
      </c>
      <c r="H449" t="s">
        <v>414</v>
      </c>
      <c r="I449">
        <v>23</v>
      </c>
      <c r="J449">
        <v>0</v>
      </c>
      <c r="K449">
        <v>0</v>
      </c>
      <c r="L449">
        <v>12.4</v>
      </c>
      <c r="M449">
        <v>36.35</v>
      </c>
      <c r="N449">
        <v>48.77</v>
      </c>
      <c r="O449">
        <v>2017</v>
      </c>
      <c r="P449">
        <v>9</v>
      </c>
      <c r="Q449">
        <v>1</v>
      </c>
      <c r="R449">
        <v>20170814</v>
      </c>
      <c r="S449" s="237" t="str">
        <f t="shared" si="6"/>
        <v>Sep</v>
      </c>
    </row>
    <row r="450" spans="1:19" x14ac:dyDescent="0.25">
      <c r="A450">
        <v>3624092500</v>
      </c>
      <c r="B450" t="str">
        <f>VLOOKUP(A450,'Energy Provider Accounts'!C:D,2,FALSE)</f>
        <v>Senior Center</v>
      </c>
      <c r="C450" t="s">
        <v>342</v>
      </c>
      <c r="D450" s="3">
        <v>42990</v>
      </c>
      <c r="E450" s="11" t="s">
        <v>417</v>
      </c>
      <c r="F450">
        <v>12</v>
      </c>
      <c r="G450" t="s">
        <v>344</v>
      </c>
      <c r="H450" t="s">
        <v>414</v>
      </c>
      <c r="I450">
        <v>0</v>
      </c>
      <c r="J450">
        <v>0</v>
      </c>
      <c r="K450">
        <v>0</v>
      </c>
      <c r="L450">
        <v>0</v>
      </c>
      <c r="M450">
        <v>15.6</v>
      </c>
      <c r="N450">
        <v>15.61</v>
      </c>
      <c r="O450">
        <v>2017</v>
      </c>
      <c r="P450">
        <v>9</v>
      </c>
      <c r="Q450">
        <v>12</v>
      </c>
      <c r="R450">
        <v>20170831</v>
      </c>
      <c r="S450" s="237" t="str">
        <f t="shared" ref="S450:S513" si="7">CHOOSE(P450,"Jan","Feb","Mar","Apr","May","Jun","Jul","Aug","Sep","Oct","Nov","Dec")</f>
        <v>Sep</v>
      </c>
    </row>
    <row r="451" spans="1:19" x14ac:dyDescent="0.25">
      <c r="A451">
        <v>3624092500</v>
      </c>
      <c r="B451" t="str">
        <f>VLOOKUP(A451,'Energy Provider Accounts'!C:D,2,FALSE)</f>
        <v>Senior Center</v>
      </c>
      <c r="C451" t="s">
        <v>342</v>
      </c>
      <c r="D451" s="3">
        <v>43021</v>
      </c>
      <c r="E451" s="11" t="s">
        <v>411</v>
      </c>
      <c r="F451">
        <v>30</v>
      </c>
      <c r="G451" t="s">
        <v>344</v>
      </c>
      <c r="H451" t="s">
        <v>414</v>
      </c>
      <c r="I451">
        <v>47</v>
      </c>
      <c r="J451">
        <v>0</v>
      </c>
      <c r="K451">
        <v>0</v>
      </c>
      <c r="L451">
        <v>0</v>
      </c>
      <c r="M451">
        <v>63.61</v>
      </c>
      <c r="N451">
        <v>63.63</v>
      </c>
      <c r="O451">
        <v>2017</v>
      </c>
      <c r="P451">
        <v>10</v>
      </c>
      <c r="Q451">
        <v>13</v>
      </c>
      <c r="R451">
        <v>20170913</v>
      </c>
      <c r="S451" s="237" t="str">
        <f t="shared" si="7"/>
        <v>Oct</v>
      </c>
    </row>
    <row r="452" spans="1:19" x14ac:dyDescent="0.25">
      <c r="A452">
        <v>3624092500</v>
      </c>
      <c r="B452" t="str">
        <f>VLOOKUP(A452,'Energy Provider Accounts'!C:D,2,FALSE)</f>
        <v>Senior Center</v>
      </c>
      <c r="C452" t="s">
        <v>342</v>
      </c>
      <c r="D452" s="3">
        <v>43054</v>
      </c>
      <c r="E452" s="11" t="s">
        <v>418</v>
      </c>
      <c r="F452">
        <v>33</v>
      </c>
      <c r="G452" t="s">
        <v>344</v>
      </c>
      <c r="H452" t="s">
        <v>414</v>
      </c>
      <c r="I452">
        <v>139</v>
      </c>
      <c r="J452">
        <v>0</v>
      </c>
      <c r="K452">
        <v>0</v>
      </c>
      <c r="L452">
        <v>0</v>
      </c>
      <c r="M452">
        <v>110.6</v>
      </c>
      <c r="N452">
        <v>110.64</v>
      </c>
      <c r="O452">
        <v>2017</v>
      </c>
      <c r="P452">
        <v>11</v>
      </c>
      <c r="Q452">
        <v>15</v>
      </c>
      <c r="R452">
        <v>20171013</v>
      </c>
      <c r="S452" s="237" t="str">
        <f t="shared" si="7"/>
        <v>Nov</v>
      </c>
    </row>
    <row r="453" spans="1:19" x14ac:dyDescent="0.25">
      <c r="A453">
        <v>3624092500</v>
      </c>
      <c r="B453" t="str">
        <f>VLOOKUP(A453,'Energy Provider Accounts'!C:D,2,FALSE)</f>
        <v>Senior Center</v>
      </c>
      <c r="C453" t="s">
        <v>342</v>
      </c>
      <c r="D453" s="3">
        <v>43082</v>
      </c>
      <c r="E453" s="11" t="s">
        <v>419</v>
      </c>
      <c r="F453">
        <v>30</v>
      </c>
      <c r="G453" t="s">
        <v>344</v>
      </c>
      <c r="H453" t="s">
        <v>414</v>
      </c>
      <c r="I453">
        <v>340</v>
      </c>
      <c r="J453">
        <v>0</v>
      </c>
      <c r="K453">
        <v>0</v>
      </c>
      <c r="L453">
        <v>0</v>
      </c>
      <c r="M453">
        <v>170.95</v>
      </c>
      <c r="N453">
        <v>171.01</v>
      </c>
      <c r="O453">
        <v>2017</v>
      </c>
      <c r="P453">
        <v>12</v>
      </c>
      <c r="Q453">
        <v>13</v>
      </c>
      <c r="R453">
        <v>20171113</v>
      </c>
      <c r="S453" s="237" t="str">
        <f t="shared" si="7"/>
        <v>Dec</v>
      </c>
    </row>
    <row r="454" spans="1:19" x14ac:dyDescent="0.25">
      <c r="A454">
        <v>3624092500</v>
      </c>
      <c r="B454" t="str">
        <f>VLOOKUP(A454,'Energy Provider Accounts'!C:D,2,FALSE)</f>
        <v>Senior Center</v>
      </c>
      <c r="C454" t="s">
        <v>342</v>
      </c>
      <c r="D454" s="3">
        <v>42444</v>
      </c>
      <c r="E454" s="11" t="s">
        <v>395</v>
      </c>
      <c r="F454">
        <v>30</v>
      </c>
      <c r="G454" t="s">
        <v>344</v>
      </c>
      <c r="H454" t="s">
        <v>345</v>
      </c>
      <c r="I454">
        <v>1832</v>
      </c>
      <c r="J454">
        <v>7</v>
      </c>
      <c r="K454">
        <v>58.94</v>
      </c>
      <c r="L454">
        <v>23.11</v>
      </c>
      <c r="M454">
        <v>91.19</v>
      </c>
      <c r="N454">
        <v>173.32</v>
      </c>
      <c r="O454">
        <v>2016</v>
      </c>
      <c r="P454">
        <v>3</v>
      </c>
      <c r="Q454">
        <v>15</v>
      </c>
      <c r="R454">
        <v>20160214</v>
      </c>
      <c r="S454" s="237" t="str">
        <f t="shared" si="7"/>
        <v>Mar</v>
      </c>
    </row>
    <row r="455" spans="1:19" x14ac:dyDescent="0.25">
      <c r="A455">
        <v>3624092500</v>
      </c>
      <c r="B455" t="str">
        <f>VLOOKUP(A455,'Energy Provider Accounts'!C:D,2,FALSE)</f>
        <v>Senior Center</v>
      </c>
      <c r="C455" t="s">
        <v>342</v>
      </c>
      <c r="D455" s="3">
        <v>42475</v>
      </c>
      <c r="E455" s="11" t="s">
        <v>372</v>
      </c>
      <c r="F455">
        <v>30</v>
      </c>
      <c r="G455" t="s">
        <v>344</v>
      </c>
      <c r="H455" t="s">
        <v>345</v>
      </c>
      <c r="I455">
        <v>1736</v>
      </c>
      <c r="J455">
        <v>11</v>
      </c>
      <c r="K455">
        <v>96.83</v>
      </c>
      <c r="L455">
        <v>13.75</v>
      </c>
      <c r="M455">
        <v>90.8</v>
      </c>
      <c r="N455">
        <v>201.45</v>
      </c>
      <c r="O455">
        <v>2016</v>
      </c>
      <c r="P455">
        <v>4</v>
      </c>
      <c r="Q455">
        <v>15</v>
      </c>
      <c r="R455">
        <v>20160316</v>
      </c>
      <c r="S455" s="237" t="str">
        <f t="shared" si="7"/>
        <v>Apr</v>
      </c>
    </row>
    <row r="456" spans="1:19" x14ac:dyDescent="0.25">
      <c r="A456">
        <v>3624092500</v>
      </c>
      <c r="B456" t="str">
        <f>VLOOKUP(A456,'Energy Provider Accounts'!C:D,2,FALSE)</f>
        <v>Senior Center</v>
      </c>
      <c r="C456" t="s">
        <v>342</v>
      </c>
      <c r="D456" s="3">
        <v>42503</v>
      </c>
      <c r="E456" s="11" t="s">
        <v>373</v>
      </c>
      <c r="F456">
        <v>30</v>
      </c>
      <c r="G456" t="s">
        <v>344</v>
      </c>
      <c r="H456" t="s">
        <v>345</v>
      </c>
      <c r="I456">
        <v>1341</v>
      </c>
      <c r="J456">
        <v>8</v>
      </c>
      <c r="K456">
        <v>74.099999999999994</v>
      </c>
      <c r="L456">
        <v>10.71</v>
      </c>
      <c r="M456">
        <v>89.26</v>
      </c>
      <c r="N456">
        <v>174.13</v>
      </c>
      <c r="O456">
        <v>2016</v>
      </c>
      <c r="P456">
        <v>5</v>
      </c>
      <c r="Q456">
        <v>13</v>
      </c>
      <c r="R456">
        <v>20160413</v>
      </c>
      <c r="S456" s="237" t="str">
        <f t="shared" si="7"/>
        <v>May</v>
      </c>
    </row>
    <row r="457" spans="1:19" x14ac:dyDescent="0.25">
      <c r="A457">
        <v>3624092500</v>
      </c>
      <c r="B457" t="str">
        <f>VLOOKUP(A457,'Energy Provider Accounts'!C:D,2,FALSE)</f>
        <v>Senior Center</v>
      </c>
      <c r="C457" t="s">
        <v>342</v>
      </c>
      <c r="D457" s="3">
        <v>42535</v>
      </c>
      <c r="E457" s="11" t="s">
        <v>415</v>
      </c>
      <c r="F457">
        <v>30</v>
      </c>
      <c r="G457" t="s">
        <v>344</v>
      </c>
      <c r="H457" t="s">
        <v>345</v>
      </c>
      <c r="I457">
        <v>2260</v>
      </c>
      <c r="J457">
        <v>15</v>
      </c>
      <c r="K457">
        <v>131.35</v>
      </c>
      <c r="L457">
        <v>9.69</v>
      </c>
      <c r="M457">
        <v>92.86</v>
      </c>
      <c r="N457">
        <v>233.98</v>
      </c>
      <c r="O457">
        <v>2016</v>
      </c>
      <c r="P457">
        <v>6</v>
      </c>
      <c r="Q457">
        <v>14</v>
      </c>
      <c r="R457">
        <v>20160515</v>
      </c>
      <c r="S457" s="237" t="str">
        <f t="shared" si="7"/>
        <v>Jun</v>
      </c>
    </row>
    <row r="458" spans="1:19" x14ac:dyDescent="0.25">
      <c r="A458">
        <v>3624092500</v>
      </c>
      <c r="B458" t="str">
        <f>VLOOKUP(A458,'Energy Provider Accounts'!C:D,2,FALSE)</f>
        <v>Senior Center</v>
      </c>
      <c r="C458" t="s">
        <v>342</v>
      </c>
      <c r="D458" s="3">
        <v>42565</v>
      </c>
      <c r="E458" s="11" t="s">
        <v>399</v>
      </c>
      <c r="F458">
        <v>30</v>
      </c>
      <c r="G458" t="s">
        <v>344</v>
      </c>
      <c r="H458" t="s">
        <v>345</v>
      </c>
      <c r="I458">
        <v>3186</v>
      </c>
      <c r="J458">
        <v>15</v>
      </c>
      <c r="K458">
        <v>128.4</v>
      </c>
      <c r="L458">
        <v>400.38</v>
      </c>
      <c r="M458">
        <v>-94.1</v>
      </c>
      <c r="N458">
        <v>434.83</v>
      </c>
      <c r="O458">
        <v>2016</v>
      </c>
      <c r="P458">
        <v>7</v>
      </c>
      <c r="Q458">
        <v>14</v>
      </c>
      <c r="R458">
        <v>20160614</v>
      </c>
      <c r="S458" s="237" t="str">
        <f t="shared" si="7"/>
        <v>Jul</v>
      </c>
    </row>
    <row r="459" spans="1:19" x14ac:dyDescent="0.25">
      <c r="A459">
        <v>3624092500</v>
      </c>
      <c r="B459" t="str">
        <f>VLOOKUP(A459,'Energy Provider Accounts'!C:D,2,FALSE)</f>
        <v>Senior Center</v>
      </c>
      <c r="C459" t="s">
        <v>342</v>
      </c>
      <c r="D459" s="3">
        <v>42597</v>
      </c>
      <c r="E459" s="11" t="s">
        <v>400</v>
      </c>
      <c r="F459">
        <v>30</v>
      </c>
      <c r="G459" t="s">
        <v>344</v>
      </c>
      <c r="H459" t="s">
        <v>345</v>
      </c>
      <c r="I459">
        <v>3525</v>
      </c>
      <c r="J459">
        <v>22</v>
      </c>
      <c r="K459">
        <v>192.94</v>
      </c>
      <c r="L459">
        <v>364.73</v>
      </c>
      <c r="M459">
        <v>-70.28</v>
      </c>
      <c r="N459">
        <v>487.56</v>
      </c>
      <c r="O459">
        <v>2016</v>
      </c>
      <c r="P459">
        <v>8</v>
      </c>
      <c r="Q459">
        <v>15</v>
      </c>
      <c r="R459">
        <v>20160716</v>
      </c>
      <c r="S459" s="237" t="str">
        <f t="shared" si="7"/>
        <v>Aug</v>
      </c>
    </row>
    <row r="460" spans="1:19" x14ac:dyDescent="0.25">
      <c r="A460">
        <v>3624092500</v>
      </c>
      <c r="B460" t="str">
        <f>VLOOKUP(A460,'Energy Provider Accounts'!C:D,2,FALSE)</f>
        <v>Senior Center</v>
      </c>
      <c r="C460" t="s">
        <v>342</v>
      </c>
      <c r="D460" s="3">
        <v>42626</v>
      </c>
      <c r="E460" s="11" t="s">
        <v>401</v>
      </c>
      <c r="F460">
        <v>30</v>
      </c>
      <c r="G460" t="s">
        <v>344</v>
      </c>
      <c r="H460" t="s">
        <v>345</v>
      </c>
      <c r="I460">
        <v>2681</v>
      </c>
      <c r="J460">
        <v>14</v>
      </c>
      <c r="K460">
        <v>122.78</v>
      </c>
      <c r="L460">
        <v>448.22</v>
      </c>
      <c r="M460">
        <v>-118.9</v>
      </c>
      <c r="N460">
        <v>452.26</v>
      </c>
      <c r="O460">
        <v>2016</v>
      </c>
      <c r="P460">
        <v>9</v>
      </c>
      <c r="Q460">
        <v>13</v>
      </c>
      <c r="R460">
        <v>20160814</v>
      </c>
      <c r="S460" s="237" t="str">
        <f t="shared" si="7"/>
        <v>Sep</v>
      </c>
    </row>
    <row r="461" spans="1:19" x14ac:dyDescent="0.25">
      <c r="A461">
        <v>3624092500</v>
      </c>
      <c r="B461" t="str">
        <f>VLOOKUP(A461,'Energy Provider Accounts'!C:D,2,FALSE)</f>
        <v>Senior Center</v>
      </c>
      <c r="C461" t="s">
        <v>342</v>
      </c>
      <c r="D461" s="3">
        <v>42656</v>
      </c>
      <c r="E461" s="11" t="s">
        <v>378</v>
      </c>
      <c r="F461">
        <v>30</v>
      </c>
      <c r="G461" t="s">
        <v>344</v>
      </c>
      <c r="H461" t="s">
        <v>345</v>
      </c>
      <c r="I461">
        <v>1988</v>
      </c>
      <c r="J461">
        <v>16</v>
      </c>
      <c r="K461">
        <v>140.32</v>
      </c>
      <c r="L461">
        <v>211.3</v>
      </c>
      <c r="M461">
        <v>-5.63</v>
      </c>
      <c r="N461">
        <v>346.11</v>
      </c>
      <c r="O461">
        <v>2016</v>
      </c>
      <c r="P461">
        <v>10</v>
      </c>
      <c r="Q461">
        <v>13</v>
      </c>
      <c r="R461">
        <v>20160913</v>
      </c>
      <c r="S461" s="237" t="str">
        <f t="shared" si="7"/>
        <v>Oct</v>
      </c>
    </row>
    <row r="462" spans="1:19" x14ac:dyDescent="0.25">
      <c r="A462">
        <v>3624092500</v>
      </c>
      <c r="B462" t="str">
        <f>VLOOKUP(A462,'Energy Provider Accounts'!C:D,2,FALSE)</f>
        <v>Senior Center</v>
      </c>
      <c r="C462" t="s">
        <v>342</v>
      </c>
      <c r="D462" s="3">
        <v>42684</v>
      </c>
      <c r="E462" s="11" t="s">
        <v>403</v>
      </c>
      <c r="F462">
        <v>30</v>
      </c>
      <c r="G462" t="s">
        <v>344</v>
      </c>
      <c r="H462" t="s">
        <v>345</v>
      </c>
      <c r="I462">
        <v>1587</v>
      </c>
      <c r="J462">
        <v>10</v>
      </c>
      <c r="K462">
        <v>89.45</v>
      </c>
      <c r="L462">
        <v>179.12</v>
      </c>
      <c r="M462">
        <v>7.8</v>
      </c>
      <c r="N462">
        <v>276.47000000000003</v>
      </c>
      <c r="O462">
        <v>2016</v>
      </c>
      <c r="P462">
        <v>11</v>
      </c>
      <c r="Q462">
        <v>10</v>
      </c>
      <c r="R462">
        <v>20161011</v>
      </c>
      <c r="S462" s="237" t="str">
        <f t="shared" si="7"/>
        <v>Nov</v>
      </c>
    </row>
    <row r="463" spans="1:19" x14ac:dyDescent="0.25">
      <c r="A463">
        <v>3624092500</v>
      </c>
      <c r="B463" t="str">
        <f>VLOOKUP(A463,'Energy Provider Accounts'!C:D,2,FALSE)</f>
        <v>Senior Center</v>
      </c>
      <c r="C463" t="s">
        <v>342</v>
      </c>
      <c r="D463" s="3">
        <v>42717</v>
      </c>
      <c r="E463" s="11" t="s">
        <v>380</v>
      </c>
      <c r="F463">
        <v>30</v>
      </c>
      <c r="G463" t="s">
        <v>344</v>
      </c>
      <c r="H463" t="s">
        <v>345</v>
      </c>
      <c r="I463">
        <v>1883</v>
      </c>
      <c r="J463">
        <v>9</v>
      </c>
      <c r="K463">
        <v>78.930000000000007</v>
      </c>
      <c r="L463">
        <v>272.89999999999998</v>
      </c>
      <c r="M463">
        <v>-37.549999999999997</v>
      </c>
      <c r="N463">
        <v>314.38</v>
      </c>
      <c r="O463">
        <v>2016</v>
      </c>
      <c r="P463">
        <v>12</v>
      </c>
      <c r="Q463">
        <v>13</v>
      </c>
      <c r="R463">
        <v>20161113</v>
      </c>
      <c r="S463" s="237" t="str">
        <f t="shared" si="7"/>
        <v>Dec</v>
      </c>
    </row>
    <row r="464" spans="1:19" x14ac:dyDescent="0.25">
      <c r="A464">
        <v>3624092500</v>
      </c>
      <c r="B464" t="str">
        <f>VLOOKUP(A464,'Energy Provider Accounts'!C:D,2,FALSE)</f>
        <v>Senior Center</v>
      </c>
      <c r="C464" t="s">
        <v>342</v>
      </c>
      <c r="D464" s="3">
        <v>42748</v>
      </c>
      <c r="E464" s="11" t="s">
        <v>404</v>
      </c>
      <c r="F464">
        <v>30</v>
      </c>
      <c r="G464" t="s">
        <v>344</v>
      </c>
      <c r="H464" t="s">
        <v>345</v>
      </c>
      <c r="I464">
        <v>1922</v>
      </c>
      <c r="J464">
        <v>9</v>
      </c>
      <c r="K464">
        <v>83.32</v>
      </c>
      <c r="L464">
        <v>182.45</v>
      </c>
      <c r="M464">
        <v>6.71</v>
      </c>
      <c r="N464">
        <v>272.58</v>
      </c>
      <c r="O464">
        <v>2017</v>
      </c>
      <c r="P464">
        <v>1</v>
      </c>
      <c r="Q464">
        <v>13</v>
      </c>
      <c r="R464">
        <v>20161214</v>
      </c>
      <c r="S464" s="237" t="str">
        <f t="shared" si="7"/>
        <v>Jan</v>
      </c>
    </row>
    <row r="465" spans="1:19" x14ac:dyDescent="0.25">
      <c r="A465">
        <v>3624092500</v>
      </c>
      <c r="B465" t="str">
        <f>VLOOKUP(A465,'Energy Provider Accounts'!C:D,2,FALSE)</f>
        <v>Senior Center</v>
      </c>
      <c r="C465" t="s">
        <v>342</v>
      </c>
      <c r="D465" s="3">
        <v>42782</v>
      </c>
      <c r="E465" s="11" t="s">
        <v>382</v>
      </c>
      <c r="F465">
        <v>30</v>
      </c>
      <c r="G465" t="s">
        <v>344</v>
      </c>
      <c r="H465" t="s">
        <v>345</v>
      </c>
      <c r="I465">
        <v>1858</v>
      </c>
      <c r="J465">
        <v>6</v>
      </c>
      <c r="K465">
        <v>58.76</v>
      </c>
      <c r="L465">
        <v>278.89999999999998</v>
      </c>
      <c r="M465">
        <v>-44.25</v>
      </c>
      <c r="N465">
        <v>293.52999999999997</v>
      </c>
      <c r="O465">
        <v>2017</v>
      </c>
      <c r="P465">
        <v>2</v>
      </c>
      <c r="Q465">
        <v>16</v>
      </c>
      <c r="R465">
        <v>20170117</v>
      </c>
      <c r="S465" s="237" t="str">
        <f t="shared" si="7"/>
        <v>Feb</v>
      </c>
    </row>
    <row r="466" spans="1:19" x14ac:dyDescent="0.25">
      <c r="A466">
        <v>3624092500</v>
      </c>
      <c r="B466" t="str">
        <f>VLOOKUP(A466,'Energy Provider Accounts'!C:D,2,FALSE)</f>
        <v>Senior Center</v>
      </c>
      <c r="C466" t="s">
        <v>342</v>
      </c>
      <c r="D466" s="3">
        <v>42811</v>
      </c>
      <c r="E466" s="11" t="s">
        <v>405</v>
      </c>
      <c r="F466">
        <v>30</v>
      </c>
      <c r="G466" t="s">
        <v>344</v>
      </c>
      <c r="H466" t="s">
        <v>345</v>
      </c>
      <c r="I466">
        <v>1115</v>
      </c>
      <c r="J466">
        <v>6</v>
      </c>
      <c r="K466">
        <v>53.5</v>
      </c>
      <c r="L466">
        <v>148.11000000000001</v>
      </c>
      <c r="M466">
        <v>17.84</v>
      </c>
      <c r="N466">
        <v>219.55</v>
      </c>
      <c r="O466">
        <v>2017</v>
      </c>
      <c r="P466">
        <v>3</v>
      </c>
      <c r="Q466">
        <v>17</v>
      </c>
      <c r="R466">
        <v>20170215</v>
      </c>
      <c r="S466" s="237" t="str">
        <f t="shared" si="7"/>
        <v>Mar</v>
      </c>
    </row>
    <row r="467" spans="1:19" x14ac:dyDescent="0.25">
      <c r="A467">
        <v>3624092500</v>
      </c>
      <c r="B467" t="str">
        <f>VLOOKUP(A467,'Energy Provider Accounts'!C:D,2,FALSE)</f>
        <v>Senior Center</v>
      </c>
      <c r="C467" t="s">
        <v>342</v>
      </c>
      <c r="D467" s="3">
        <v>42838</v>
      </c>
      <c r="E467" s="11" t="s">
        <v>406</v>
      </c>
      <c r="F467">
        <v>30</v>
      </c>
      <c r="G467" t="s">
        <v>344</v>
      </c>
      <c r="H467" t="s">
        <v>345</v>
      </c>
      <c r="I467">
        <v>945</v>
      </c>
      <c r="J467">
        <v>6</v>
      </c>
      <c r="K467">
        <v>56.13</v>
      </c>
      <c r="L467">
        <v>96.81</v>
      </c>
      <c r="M467">
        <v>42.73</v>
      </c>
      <c r="N467">
        <v>195.74</v>
      </c>
      <c r="O467">
        <v>2017</v>
      </c>
      <c r="P467">
        <v>4</v>
      </c>
      <c r="Q467">
        <v>13</v>
      </c>
      <c r="R467">
        <v>20170314</v>
      </c>
      <c r="S467" s="237" t="str">
        <f t="shared" si="7"/>
        <v>Apr</v>
      </c>
    </row>
    <row r="468" spans="1:19" x14ac:dyDescent="0.25">
      <c r="A468">
        <v>3624092500</v>
      </c>
      <c r="B468" t="str">
        <f>VLOOKUP(A468,'Energy Provider Accounts'!C:D,2,FALSE)</f>
        <v>Senior Center</v>
      </c>
      <c r="C468" t="s">
        <v>342</v>
      </c>
      <c r="D468" s="3">
        <v>42866</v>
      </c>
      <c r="E468" s="11" t="s">
        <v>407</v>
      </c>
      <c r="F468">
        <v>30</v>
      </c>
      <c r="G468" t="s">
        <v>344</v>
      </c>
      <c r="H468" t="s">
        <v>345</v>
      </c>
      <c r="I468">
        <v>965</v>
      </c>
      <c r="J468">
        <v>6</v>
      </c>
      <c r="K468">
        <v>57.88</v>
      </c>
      <c r="L468">
        <v>182.07</v>
      </c>
      <c r="M468">
        <v>-1.1200000000000001</v>
      </c>
      <c r="N468">
        <v>238.92</v>
      </c>
      <c r="O468">
        <v>2017</v>
      </c>
      <c r="P468">
        <v>5</v>
      </c>
      <c r="Q468">
        <v>11</v>
      </c>
      <c r="R468">
        <v>20170411</v>
      </c>
      <c r="S468" s="237" t="str">
        <f t="shared" si="7"/>
        <v>May</v>
      </c>
    </row>
    <row r="469" spans="1:19" x14ac:dyDescent="0.25">
      <c r="A469">
        <v>3624092500</v>
      </c>
      <c r="B469" t="str">
        <f>VLOOKUP(A469,'Energy Provider Accounts'!C:D,2,FALSE)</f>
        <v>Senior Center</v>
      </c>
      <c r="C469" t="s">
        <v>342</v>
      </c>
      <c r="D469" s="3">
        <v>42898</v>
      </c>
      <c r="E469" s="11" t="s">
        <v>408</v>
      </c>
      <c r="F469">
        <v>30</v>
      </c>
      <c r="G469" t="s">
        <v>344</v>
      </c>
      <c r="H469" t="s">
        <v>345</v>
      </c>
      <c r="I469">
        <v>1117</v>
      </c>
      <c r="J469">
        <v>14</v>
      </c>
      <c r="K469">
        <v>129.80000000000001</v>
      </c>
      <c r="L469">
        <v>174.84</v>
      </c>
      <c r="M469">
        <v>4.5999999999999996</v>
      </c>
      <c r="N469">
        <v>309.36</v>
      </c>
      <c r="O469">
        <v>2017</v>
      </c>
      <c r="P469">
        <v>6</v>
      </c>
      <c r="Q469">
        <v>12</v>
      </c>
      <c r="R469">
        <v>20170513</v>
      </c>
      <c r="S469" s="237" t="str">
        <f t="shared" si="7"/>
        <v>Jun</v>
      </c>
    </row>
    <row r="470" spans="1:19" x14ac:dyDescent="0.25">
      <c r="A470">
        <v>3624092500</v>
      </c>
      <c r="B470" t="str">
        <f>VLOOKUP(A470,'Energy Provider Accounts'!C:D,2,FALSE)</f>
        <v>Senior Center</v>
      </c>
      <c r="C470" t="s">
        <v>342</v>
      </c>
      <c r="D470" s="3">
        <v>42928</v>
      </c>
      <c r="E470" s="11" t="s">
        <v>409</v>
      </c>
      <c r="F470">
        <v>30</v>
      </c>
      <c r="G470" t="s">
        <v>344</v>
      </c>
      <c r="H470" t="s">
        <v>345</v>
      </c>
      <c r="I470">
        <v>1924</v>
      </c>
      <c r="J470">
        <v>10</v>
      </c>
      <c r="K470">
        <v>95.08</v>
      </c>
      <c r="L470">
        <v>191.04</v>
      </c>
      <c r="M470">
        <v>0.79</v>
      </c>
      <c r="N470">
        <v>287.02</v>
      </c>
      <c r="O470">
        <v>2017</v>
      </c>
      <c r="P470">
        <v>7</v>
      </c>
      <c r="Q470">
        <v>12</v>
      </c>
      <c r="R470">
        <v>20170612</v>
      </c>
      <c r="S470" s="237" t="str">
        <f t="shared" si="7"/>
        <v>Jul</v>
      </c>
    </row>
    <row r="471" spans="1:19" x14ac:dyDescent="0.25">
      <c r="A471" s="238">
        <v>3624092500</v>
      </c>
      <c r="B471" t="str">
        <f>VLOOKUP(A471,'Energy Provider Accounts'!C:D,2,FALSE)</f>
        <v>Senior Center</v>
      </c>
      <c r="C471" s="238" t="s">
        <v>342</v>
      </c>
      <c r="D471" s="281">
        <v>42961</v>
      </c>
      <c r="E471" s="282" t="s">
        <v>388</v>
      </c>
      <c r="F471" s="238">
        <v>33</v>
      </c>
      <c r="G471" s="238" t="s">
        <v>344</v>
      </c>
      <c r="H471" s="238" t="s">
        <v>345</v>
      </c>
      <c r="I471" s="238">
        <v>2112</v>
      </c>
      <c r="J471" s="238">
        <v>12</v>
      </c>
      <c r="K471" s="238">
        <v>126.57</v>
      </c>
      <c r="L471" s="238">
        <v>329.25</v>
      </c>
      <c r="M471" s="238">
        <v>-58.11</v>
      </c>
      <c r="N471" s="238">
        <v>397.87</v>
      </c>
      <c r="O471" s="238">
        <v>2017</v>
      </c>
      <c r="P471" s="238">
        <v>8</v>
      </c>
      <c r="Q471" s="238">
        <v>14</v>
      </c>
      <c r="R471" s="238">
        <v>20170712</v>
      </c>
      <c r="S471" s="237" t="str">
        <f t="shared" si="7"/>
        <v>Aug</v>
      </c>
    </row>
    <row r="472" spans="1:19" x14ac:dyDescent="0.25">
      <c r="A472" s="238">
        <v>3624092500</v>
      </c>
      <c r="B472" t="str">
        <f>VLOOKUP(A472,'Energy Provider Accounts'!C:D,2,FALSE)</f>
        <v>Senior Center</v>
      </c>
      <c r="C472" s="238" t="s">
        <v>342</v>
      </c>
      <c r="D472" s="281">
        <v>42961</v>
      </c>
      <c r="E472" s="282" t="s">
        <v>410</v>
      </c>
      <c r="F472" s="238">
        <v>30</v>
      </c>
      <c r="G472" s="238" t="s">
        <v>344</v>
      </c>
      <c r="H472" s="238" t="s">
        <v>345</v>
      </c>
      <c r="I472" s="238">
        <v>2112</v>
      </c>
      <c r="J472" s="238">
        <v>12</v>
      </c>
      <c r="K472" s="238">
        <v>115.06</v>
      </c>
      <c r="L472" s="238">
        <v>329.25</v>
      </c>
      <c r="M472" s="238">
        <v>-66.59</v>
      </c>
      <c r="N472" s="238">
        <v>377.87</v>
      </c>
      <c r="O472" s="238">
        <v>2017</v>
      </c>
      <c r="P472" s="238">
        <v>8</v>
      </c>
      <c r="Q472" s="238">
        <v>14</v>
      </c>
      <c r="R472" s="238">
        <v>20170715</v>
      </c>
      <c r="S472" s="237" t="str">
        <f t="shared" si="7"/>
        <v>Aug</v>
      </c>
    </row>
    <row r="473" spans="1:19" x14ac:dyDescent="0.25">
      <c r="A473">
        <v>3624092500</v>
      </c>
      <c r="B473" t="str">
        <f>VLOOKUP(A473,'Energy Provider Accounts'!C:D,2,FALSE)</f>
        <v>Senior Center</v>
      </c>
      <c r="C473" t="s">
        <v>342</v>
      </c>
      <c r="D473" s="3">
        <v>42990</v>
      </c>
      <c r="E473" s="11" t="s">
        <v>389</v>
      </c>
      <c r="F473">
        <v>30</v>
      </c>
      <c r="G473" t="s">
        <v>344</v>
      </c>
      <c r="H473" t="s">
        <v>345</v>
      </c>
      <c r="I473">
        <v>1356</v>
      </c>
      <c r="J473">
        <v>12</v>
      </c>
      <c r="K473">
        <v>109.63</v>
      </c>
      <c r="L473">
        <v>11.9</v>
      </c>
      <c r="M473">
        <v>88.84</v>
      </c>
      <c r="N473">
        <v>210.45</v>
      </c>
      <c r="O473">
        <v>2017</v>
      </c>
      <c r="P473">
        <v>9</v>
      </c>
      <c r="Q473">
        <v>12</v>
      </c>
      <c r="R473">
        <v>20170813</v>
      </c>
      <c r="S473" s="237" t="str">
        <f t="shared" si="7"/>
        <v>Sep</v>
      </c>
    </row>
    <row r="474" spans="1:19" x14ac:dyDescent="0.25">
      <c r="A474">
        <v>3624092500</v>
      </c>
      <c r="B474" t="str">
        <f>VLOOKUP(A474,'Energy Provider Accounts'!C:D,2,FALSE)</f>
        <v>Senior Center</v>
      </c>
      <c r="C474" t="s">
        <v>342</v>
      </c>
      <c r="D474" s="3">
        <v>43021</v>
      </c>
      <c r="E474" s="11" t="s">
        <v>411</v>
      </c>
      <c r="F474">
        <v>30</v>
      </c>
      <c r="G474" t="s">
        <v>344</v>
      </c>
      <c r="H474" t="s">
        <v>345</v>
      </c>
      <c r="I474">
        <v>1857</v>
      </c>
      <c r="J474">
        <v>12</v>
      </c>
      <c r="K474">
        <v>115.97</v>
      </c>
      <c r="L474">
        <v>15.63</v>
      </c>
      <c r="M474">
        <v>90.25</v>
      </c>
      <c r="N474">
        <v>221.94</v>
      </c>
      <c r="O474">
        <v>2017</v>
      </c>
      <c r="P474">
        <v>10</v>
      </c>
      <c r="Q474">
        <v>13</v>
      </c>
      <c r="R474">
        <v>20170913</v>
      </c>
      <c r="S474" s="237" t="str">
        <f t="shared" si="7"/>
        <v>Oct</v>
      </c>
    </row>
    <row r="475" spans="1:19" x14ac:dyDescent="0.25">
      <c r="A475">
        <v>3624092500</v>
      </c>
      <c r="B475" t="str">
        <f>VLOOKUP(A475,'Energy Provider Accounts'!C:D,2,FALSE)</f>
        <v>Senior Center</v>
      </c>
      <c r="C475" t="s">
        <v>342</v>
      </c>
      <c r="D475" s="3">
        <v>43049</v>
      </c>
      <c r="E475" s="11" t="s">
        <v>391</v>
      </c>
      <c r="F475">
        <v>30</v>
      </c>
      <c r="G475" t="s">
        <v>344</v>
      </c>
      <c r="H475" t="s">
        <v>345</v>
      </c>
      <c r="I475">
        <v>1129</v>
      </c>
      <c r="J475">
        <v>10</v>
      </c>
      <c r="K475">
        <v>94.22</v>
      </c>
      <c r="L475">
        <v>9.1199999999999992</v>
      </c>
      <c r="M475">
        <v>88.06</v>
      </c>
      <c r="N475">
        <v>191.48</v>
      </c>
      <c r="O475">
        <v>2017</v>
      </c>
      <c r="P475">
        <v>11</v>
      </c>
      <c r="Q475">
        <v>10</v>
      </c>
      <c r="R475">
        <v>20171011</v>
      </c>
      <c r="S475" s="237" t="str">
        <f t="shared" si="7"/>
        <v>Nov</v>
      </c>
    </row>
    <row r="476" spans="1:19" x14ac:dyDescent="0.25">
      <c r="A476">
        <v>3624092500</v>
      </c>
      <c r="B476" t="str">
        <f>VLOOKUP(A476,'Energy Provider Accounts'!C:D,2,FALSE)</f>
        <v>Senior Center</v>
      </c>
      <c r="C476" t="s">
        <v>342</v>
      </c>
      <c r="D476" s="3">
        <v>43082</v>
      </c>
      <c r="E476" s="11" t="s">
        <v>419</v>
      </c>
      <c r="F476">
        <v>30</v>
      </c>
      <c r="G476" t="s">
        <v>344</v>
      </c>
      <c r="H476" t="s">
        <v>345</v>
      </c>
      <c r="I476">
        <v>1673</v>
      </c>
      <c r="J476">
        <v>9</v>
      </c>
      <c r="K476">
        <v>84.26</v>
      </c>
      <c r="L476">
        <v>14.06</v>
      </c>
      <c r="M476">
        <v>89.41</v>
      </c>
      <c r="N476">
        <v>187.81</v>
      </c>
      <c r="O476">
        <v>2017</v>
      </c>
      <c r="P476">
        <v>12</v>
      </c>
      <c r="Q476">
        <v>13</v>
      </c>
      <c r="R476">
        <v>20171113</v>
      </c>
      <c r="S476" s="237" t="str">
        <f t="shared" si="7"/>
        <v>Dec</v>
      </c>
    </row>
    <row r="477" spans="1:19" x14ac:dyDescent="0.25">
      <c r="A477">
        <v>3624072100</v>
      </c>
      <c r="B477" t="str">
        <f>VLOOKUP(A477,'Energy Provider Accounts'!C:D,2,FALSE)</f>
        <v>Pump Stations</v>
      </c>
      <c r="C477" t="s">
        <v>342</v>
      </c>
      <c r="D477" s="3">
        <v>42383</v>
      </c>
      <c r="E477" s="11" t="s">
        <v>393</v>
      </c>
      <c r="F477">
        <v>30</v>
      </c>
      <c r="G477" t="s">
        <v>344</v>
      </c>
      <c r="H477" t="s">
        <v>345</v>
      </c>
      <c r="I477">
        <v>2112</v>
      </c>
      <c r="J477">
        <v>5</v>
      </c>
      <c r="K477">
        <v>46.31</v>
      </c>
      <c r="L477">
        <v>12.8</v>
      </c>
      <c r="M477">
        <v>98.09</v>
      </c>
      <c r="N477">
        <v>157.25</v>
      </c>
      <c r="O477">
        <v>2016</v>
      </c>
      <c r="P477">
        <v>1</v>
      </c>
      <c r="Q477">
        <v>14</v>
      </c>
      <c r="R477">
        <v>20151215</v>
      </c>
      <c r="S477" s="237" t="str">
        <f t="shared" si="7"/>
        <v>Jan</v>
      </c>
    </row>
    <row r="478" spans="1:19" x14ac:dyDescent="0.25">
      <c r="A478">
        <v>3624072100</v>
      </c>
      <c r="B478" t="str">
        <f>VLOOKUP(A478,'Energy Provider Accounts'!C:D,2,FALSE)</f>
        <v>Pump Stations</v>
      </c>
      <c r="C478" t="s">
        <v>342</v>
      </c>
      <c r="D478" s="3">
        <v>42412</v>
      </c>
      <c r="E478" s="11" t="s">
        <v>394</v>
      </c>
      <c r="F478">
        <v>30</v>
      </c>
      <c r="G478" t="s">
        <v>344</v>
      </c>
      <c r="H478" t="s">
        <v>345</v>
      </c>
      <c r="I478">
        <v>1392</v>
      </c>
      <c r="J478">
        <v>5</v>
      </c>
      <c r="K478">
        <v>44.63</v>
      </c>
      <c r="L478">
        <v>6.24</v>
      </c>
      <c r="M478">
        <v>89.46</v>
      </c>
      <c r="N478">
        <v>140.4</v>
      </c>
      <c r="O478">
        <v>2016</v>
      </c>
      <c r="P478">
        <v>2</v>
      </c>
      <c r="Q478">
        <v>12</v>
      </c>
      <c r="R478">
        <v>20160113</v>
      </c>
      <c r="S478" s="237" t="str">
        <f t="shared" si="7"/>
        <v>Feb</v>
      </c>
    </row>
    <row r="479" spans="1:19" x14ac:dyDescent="0.25">
      <c r="A479">
        <v>3624072100</v>
      </c>
      <c r="B479" t="str">
        <f>VLOOKUP(A479,'Energy Provider Accounts'!C:D,2,FALSE)</f>
        <v>Pump Stations</v>
      </c>
      <c r="C479" t="s">
        <v>342</v>
      </c>
      <c r="D479" s="3">
        <v>42444</v>
      </c>
      <c r="E479" s="11" t="s">
        <v>395</v>
      </c>
      <c r="F479">
        <v>30</v>
      </c>
      <c r="G479" t="s">
        <v>344</v>
      </c>
      <c r="H479" t="s">
        <v>345</v>
      </c>
      <c r="I479">
        <v>1584</v>
      </c>
      <c r="J479">
        <v>5</v>
      </c>
      <c r="K479">
        <v>46.31</v>
      </c>
      <c r="L479">
        <v>19.97</v>
      </c>
      <c r="M479">
        <v>90.21</v>
      </c>
      <c r="N479">
        <v>156.57</v>
      </c>
      <c r="O479">
        <v>2016</v>
      </c>
      <c r="P479">
        <v>3</v>
      </c>
      <c r="Q479">
        <v>15</v>
      </c>
      <c r="R479">
        <v>20160214</v>
      </c>
      <c r="S479" s="237" t="str">
        <f t="shared" si="7"/>
        <v>Mar</v>
      </c>
    </row>
    <row r="480" spans="1:19" x14ac:dyDescent="0.25">
      <c r="A480">
        <v>3624072100</v>
      </c>
      <c r="B480" t="str">
        <f>VLOOKUP(A480,'Energy Provider Accounts'!C:D,2,FALSE)</f>
        <v>Pump Stations</v>
      </c>
      <c r="C480" t="s">
        <v>342</v>
      </c>
      <c r="D480" s="3">
        <v>42474</v>
      </c>
      <c r="E480" s="11" t="s">
        <v>396</v>
      </c>
      <c r="F480">
        <v>30</v>
      </c>
      <c r="G480" t="s">
        <v>344</v>
      </c>
      <c r="H480" t="s">
        <v>345</v>
      </c>
      <c r="I480">
        <v>1344</v>
      </c>
      <c r="J480">
        <v>5</v>
      </c>
      <c r="K480">
        <v>44.63</v>
      </c>
      <c r="L480">
        <v>10.65</v>
      </c>
      <c r="M480">
        <v>89.26</v>
      </c>
      <c r="N480">
        <v>144.59</v>
      </c>
      <c r="O480">
        <v>2016</v>
      </c>
      <c r="P480">
        <v>4</v>
      </c>
      <c r="Q480">
        <v>14</v>
      </c>
      <c r="R480">
        <v>20160315</v>
      </c>
      <c r="S480" s="237" t="str">
        <f t="shared" si="7"/>
        <v>Apr</v>
      </c>
    </row>
    <row r="481" spans="1:19" x14ac:dyDescent="0.25">
      <c r="A481">
        <v>3624072100</v>
      </c>
      <c r="B481" t="str">
        <f>VLOOKUP(A481,'Energy Provider Accounts'!C:D,2,FALSE)</f>
        <v>Pump Stations</v>
      </c>
      <c r="C481" t="s">
        <v>342</v>
      </c>
      <c r="D481" s="3">
        <v>42502</v>
      </c>
      <c r="E481" s="11" t="s">
        <v>397</v>
      </c>
      <c r="F481">
        <v>30</v>
      </c>
      <c r="G481" t="s">
        <v>344</v>
      </c>
      <c r="H481" t="s">
        <v>345</v>
      </c>
      <c r="I481">
        <v>1368</v>
      </c>
      <c r="J481">
        <v>5</v>
      </c>
      <c r="K481">
        <v>48.84</v>
      </c>
      <c r="L481">
        <v>10.93</v>
      </c>
      <c r="M481">
        <v>89.37</v>
      </c>
      <c r="N481">
        <v>149.19</v>
      </c>
      <c r="O481">
        <v>2016</v>
      </c>
      <c r="P481">
        <v>5</v>
      </c>
      <c r="Q481">
        <v>12</v>
      </c>
      <c r="R481">
        <v>20160412</v>
      </c>
      <c r="S481" s="237" t="str">
        <f t="shared" si="7"/>
        <v>May</v>
      </c>
    </row>
    <row r="482" spans="1:19" x14ac:dyDescent="0.25">
      <c r="A482">
        <v>3624072100</v>
      </c>
      <c r="B482" t="str">
        <f>VLOOKUP(A482,'Energy Provider Accounts'!C:D,2,FALSE)</f>
        <v>Pump Stations</v>
      </c>
      <c r="C482" t="s">
        <v>342</v>
      </c>
      <c r="D482" s="3">
        <v>42534</v>
      </c>
      <c r="E482" s="11" t="s">
        <v>398</v>
      </c>
      <c r="F482">
        <v>30</v>
      </c>
      <c r="G482" t="s">
        <v>344</v>
      </c>
      <c r="H482" t="s">
        <v>345</v>
      </c>
      <c r="I482">
        <v>1176</v>
      </c>
      <c r="J482">
        <v>5</v>
      </c>
      <c r="K482">
        <v>44.63</v>
      </c>
      <c r="L482">
        <v>5.04</v>
      </c>
      <c r="M482">
        <v>88.6</v>
      </c>
      <c r="N482">
        <v>138.32</v>
      </c>
      <c r="O482">
        <v>2016</v>
      </c>
      <c r="P482">
        <v>6</v>
      </c>
      <c r="Q482">
        <v>13</v>
      </c>
      <c r="R482">
        <v>20160514</v>
      </c>
      <c r="S482" s="237" t="str">
        <f t="shared" si="7"/>
        <v>Jun</v>
      </c>
    </row>
    <row r="483" spans="1:19" x14ac:dyDescent="0.25">
      <c r="A483">
        <v>3624072100</v>
      </c>
      <c r="B483" t="str">
        <f>VLOOKUP(A483,'Energy Provider Accounts'!C:D,2,FALSE)</f>
        <v>Pump Stations</v>
      </c>
      <c r="C483" t="s">
        <v>342</v>
      </c>
      <c r="D483" s="3">
        <v>42565</v>
      </c>
      <c r="E483" s="11" t="s">
        <v>399</v>
      </c>
      <c r="F483">
        <v>30</v>
      </c>
      <c r="G483" t="s">
        <v>344</v>
      </c>
      <c r="H483" t="s">
        <v>345</v>
      </c>
      <c r="I483">
        <v>1008</v>
      </c>
      <c r="J483">
        <v>5</v>
      </c>
      <c r="K483">
        <v>45.37</v>
      </c>
      <c r="L483">
        <v>126.76</v>
      </c>
      <c r="M483">
        <v>27.61</v>
      </c>
      <c r="N483">
        <v>199.8</v>
      </c>
      <c r="O483">
        <v>2016</v>
      </c>
      <c r="P483">
        <v>7</v>
      </c>
      <c r="Q483">
        <v>14</v>
      </c>
      <c r="R483">
        <v>20160614</v>
      </c>
      <c r="S483" s="237" t="str">
        <f t="shared" si="7"/>
        <v>Jul</v>
      </c>
    </row>
    <row r="484" spans="1:19" x14ac:dyDescent="0.25">
      <c r="A484">
        <v>3624072100</v>
      </c>
      <c r="B484" t="str">
        <f>VLOOKUP(A484,'Energy Provider Accounts'!C:D,2,FALSE)</f>
        <v>Pump Stations</v>
      </c>
      <c r="C484" t="s">
        <v>342</v>
      </c>
      <c r="D484" s="3">
        <v>42597</v>
      </c>
      <c r="E484" s="11" t="s">
        <v>400</v>
      </c>
      <c r="F484">
        <v>30</v>
      </c>
      <c r="G484" t="s">
        <v>344</v>
      </c>
      <c r="H484" t="s">
        <v>345</v>
      </c>
      <c r="I484">
        <v>1032</v>
      </c>
      <c r="J484">
        <v>5</v>
      </c>
      <c r="K484">
        <v>48.24</v>
      </c>
      <c r="L484">
        <v>106.78</v>
      </c>
      <c r="M484">
        <v>38.82</v>
      </c>
      <c r="N484">
        <v>193.91</v>
      </c>
      <c r="O484">
        <v>2016</v>
      </c>
      <c r="P484">
        <v>8</v>
      </c>
      <c r="Q484">
        <v>15</v>
      </c>
      <c r="R484">
        <v>20160716</v>
      </c>
      <c r="S484" s="237" t="str">
        <f t="shared" si="7"/>
        <v>Aug</v>
      </c>
    </row>
    <row r="485" spans="1:19" x14ac:dyDescent="0.25">
      <c r="A485">
        <v>3624072100</v>
      </c>
      <c r="B485" t="str">
        <f>VLOOKUP(A485,'Energy Provider Accounts'!C:D,2,FALSE)</f>
        <v>Pump Stations</v>
      </c>
      <c r="C485" t="s">
        <v>342</v>
      </c>
      <c r="D485" s="3">
        <v>42626</v>
      </c>
      <c r="E485" s="11" t="s">
        <v>401</v>
      </c>
      <c r="F485">
        <v>30</v>
      </c>
      <c r="G485" t="s">
        <v>344</v>
      </c>
      <c r="H485" t="s">
        <v>345</v>
      </c>
      <c r="I485">
        <v>744</v>
      </c>
      <c r="J485">
        <v>5</v>
      </c>
      <c r="K485">
        <v>48.24</v>
      </c>
      <c r="L485">
        <v>124.39</v>
      </c>
      <c r="M485">
        <v>27.69</v>
      </c>
      <c r="N485">
        <v>200.39</v>
      </c>
      <c r="O485">
        <v>2016</v>
      </c>
      <c r="P485">
        <v>9</v>
      </c>
      <c r="Q485">
        <v>13</v>
      </c>
      <c r="R485">
        <v>20160814</v>
      </c>
      <c r="S485" s="237" t="str">
        <f t="shared" si="7"/>
        <v>Sep</v>
      </c>
    </row>
    <row r="486" spans="1:19" x14ac:dyDescent="0.25">
      <c r="A486">
        <v>3624072100</v>
      </c>
      <c r="B486" t="str">
        <f>VLOOKUP(A486,'Energy Provider Accounts'!C:D,2,FALSE)</f>
        <v>Pump Stations</v>
      </c>
      <c r="C486" t="s">
        <v>342</v>
      </c>
      <c r="D486" s="3">
        <v>42655</v>
      </c>
      <c r="E486" s="11" t="s">
        <v>402</v>
      </c>
      <c r="F486">
        <v>30</v>
      </c>
      <c r="G486" t="s">
        <v>344</v>
      </c>
      <c r="H486" t="s">
        <v>345</v>
      </c>
      <c r="I486">
        <v>816</v>
      </c>
      <c r="J486">
        <v>5</v>
      </c>
      <c r="K486">
        <v>46.48</v>
      </c>
      <c r="L486">
        <v>86.62</v>
      </c>
      <c r="M486">
        <v>47.25</v>
      </c>
      <c r="N486">
        <v>180.42</v>
      </c>
      <c r="O486">
        <v>2016</v>
      </c>
      <c r="P486">
        <v>10</v>
      </c>
      <c r="Q486">
        <v>12</v>
      </c>
      <c r="R486">
        <v>20160912</v>
      </c>
      <c r="S486" s="237" t="str">
        <f t="shared" si="7"/>
        <v>Oct</v>
      </c>
    </row>
    <row r="487" spans="1:19" x14ac:dyDescent="0.25">
      <c r="A487">
        <v>3624072100</v>
      </c>
      <c r="B487" t="str">
        <f>VLOOKUP(A487,'Energy Provider Accounts'!C:D,2,FALSE)</f>
        <v>Pump Stations</v>
      </c>
      <c r="C487" t="s">
        <v>342</v>
      </c>
      <c r="D487" s="3">
        <v>42684</v>
      </c>
      <c r="E487" s="11" t="s">
        <v>403</v>
      </c>
      <c r="F487">
        <v>30</v>
      </c>
      <c r="G487" t="s">
        <v>344</v>
      </c>
      <c r="H487" t="s">
        <v>345</v>
      </c>
      <c r="I487">
        <v>984</v>
      </c>
      <c r="J487">
        <v>5</v>
      </c>
      <c r="K487">
        <v>46.48</v>
      </c>
      <c r="L487">
        <v>110.94</v>
      </c>
      <c r="M487">
        <v>36.82</v>
      </c>
      <c r="N487">
        <v>194.31</v>
      </c>
      <c r="O487">
        <v>2016</v>
      </c>
      <c r="P487">
        <v>11</v>
      </c>
      <c r="Q487">
        <v>10</v>
      </c>
      <c r="R487">
        <v>20161011</v>
      </c>
      <c r="S487" s="237" t="str">
        <f t="shared" si="7"/>
        <v>Nov</v>
      </c>
    </row>
    <row r="488" spans="1:19" x14ac:dyDescent="0.25">
      <c r="A488">
        <v>3624072100</v>
      </c>
      <c r="B488" t="str">
        <f>VLOOKUP(A488,'Energy Provider Accounts'!C:D,2,FALSE)</f>
        <v>Pump Stations</v>
      </c>
      <c r="C488" t="s">
        <v>342</v>
      </c>
      <c r="D488" s="3">
        <v>42717</v>
      </c>
      <c r="E488" s="11" t="s">
        <v>380</v>
      </c>
      <c r="F488">
        <v>30</v>
      </c>
      <c r="G488" t="s">
        <v>344</v>
      </c>
      <c r="H488" t="s">
        <v>345</v>
      </c>
      <c r="I488">
        <v>1704</v>
      </c>
      <c r="J488">
        <v>5</v>
      </c>
      <c r="K488">
        <v>50.87</v>
      </c>
      <c r="L488">
        <v>246.95</v>
      </c>
      <c r="M488">
        <v>-25.99</v>
      </c>
      <c r="N488">
        <v>271.92</v>
      </c>
      <c r="O488">
        <v>2016</v>
      </c>
      <c r="P488">
        <v>12</v>
      </c>
      <c r="Q488">
        <v>13</v>
      </c>
      <c r="R488">
        <v>20161113</v>
      </c>
      <c r="S488" s="237" t="str">
        <f t="shared" si="7"/>
        <v>Dec</v>
      </c>
    </row>
    <row r="489" spans="1:19" x14ac:dyDescent="0.25">
      <c r="A489">
        <v>3624072100</v>
      </c>
      <c r="B489" t="str">
        <f>VLOOKUP(A489,'Energy Provider Accounts'!C:D,2,FALSE)</f>
        <v>Pump Stations</v>
      </c>
      <c r="C489" t="s">
        <v>342</v>
      </c>
      <c r="D489" s="3">
        <v>42748</v>
      </c>
      <c r="E489" s="11" t="s">
        <v>404</v>
      </c>
      <c r="F489">
        <v>30</v>
      </c>
      <c r="G489" t="s">
        <v>344</v>
      </c>
      <c r="H489" t="s">
        <v>345</v>
      </c>
      <c r="I489">
        <v>2448</v>
      </c>
      <c r="J489">
        <v>5</v>
      </c>
      <c r="K489">
        <v>48.24</v>
      </c>
      <c r="L489">
        <v>232.38</v>
      </c>
      <c r="M489">
        <v>-14.43</v>
      </c>
      <c r="N489">
        <v>266.29000000000002</v>
      </c>
      <c r="O489">
        <v>2017</v>
      </c>
      <c r="P489">
        <v>1</v>
      </c>
      <c r="Q489">
        <v>13</v>
      </c>
      <c r="R489">
        <v>20161214</v>
      </c>
      <c r="S489" s="237" t="str">
        <f t="shared" si="7"/>
        <v>Jan</v>
      </c>
    </row>
    <row r="490" spans="1:19" x14ac:dyDescent="0.25">
      <c r="A490">
        <v>3624072100</v>
      </c>
      <c r="B490" t="str">
        <f>VLOOKUP(A490,'Energy Provider Accounts'!C:D,2,FALSE)</f>
        <v>Pump Stations</v>
      </c>
      <c r="C490" t="s">
        <v>342</v>
      </c>
      <c r="D490" s="3">
        <v>42782</v>
      </c>
      <c r="E490" s="11" t="s">
        <v>382</v>
      </c>
      <c r="F490">
        <v>30</v>
      </c>
      <c r="G490" t="s">
        <v>344</v>
      </c>
      <c r="H490" t="s">
        <v>345</v>
      </c>
      <c r="I490">
        <v>2952</v>
      </c>
      <c r="J490">
        <v>5</v>
      </c>
      <c r="K490">
        <v>46.48</v>
      </c>
      <c r="L490">
        <v>443.09</v>
      </c>
      <c r="M490">
        <v>-120.08</v>
      </c>
      <c r="N490">
        <v>369.66</v>
      </c>
      <c r="O490">
        <v>2017</v>
      </c>
      <c r="P490">
        <v>2</v>
      </c>
      <c r="Q490">
        <v>16</v>
      </c>
      <c r="R490">
        <v>20170117</v>
      </c>
      <c r="S490" s="237" t="str">
        <f t="shared" si="7"/>
        <v>Feb</v>
      </c>
    </row>
    <row r="491" spans="1:19" x14ac:dyDescent="0.25">
      <c r="A491">
        <v>3624072100</v>
      </c>
      <c r="B491" t="str">
        <f>VLOOKUP(A491,'Energy Provider Accounts'!C:D,2,FALSE)</f>
        <v>Pump Stations</v>
      </c>
      <c r="C491" t="s">
        <v>342</v>
      </c>
      <c r="D491" s="3">
        <v>42811</v>
      </c>
      <c r="E491" s="11" t="s">
        <v>405</v>
      </c>
      <c r="F491">
        <v>30</v>
      </c>
      <c r="G491" t="s">
        <v>413</v>
      </c>
      <c r="H491" t="s">
        <v>345</v>
      </c>
      <c r="I491">
        <v>1488</v>
      </c>
      <c r="J491">
        <v>5</v>
      </c>
      <c r="K491">
        <v>49.99</v>
      </c>
      <c r="L491">
        <v>197.67</v>
      </c>
      <c r="M491">
        <v>-4.45</v>
      </c>
      <c r="N491">
        <v>243.32</v>
      </c>
      <c r="O491">
        <v>2017</v>
      </c>
      <c r="P491">
        <v>3</v>
      </c>
      <c r="Q491">
        <v>17</v>
      </c>
      <c r="R491">
        <v>20170215</v>
      </c>
      <c r="S491" s="237" t="str">
        <f t="shared" si="7"/>
        <v>Mar</v>
      </c>
    </row>
    <row r="492" spans="1:19" x14ac:dyDescent="0.25">
      <c r="A492">
        <v>3624072100</v>
      </c>
      <c r="B492" t="str">
        <f>VLOOKUP(A492,'Energy Provider Accounts'!C:D,2,FALSE)</f>
        <v>Pump Stations</v>
      </c>
      <c r="C492" t="s">
        <v>342</v>
      </c>
      <c r="D492" s="3">
        <v>42811</v>
      </c>
      <c r="E492" s="11" t="s">
        <v>405</v>
      </c>
      <c r="F492">
        <v>30</v>
      </c>
      <c r="G492" t="s">
        <v>344</v>
      </c>
      <c r="H492" t="s">
        <v>345</v>
      </c>
      <c r="I492">
        <v>2088</v>
      </c>
      <c r="J492">
        <v>5</v>
      </c>
      <c r="K492">
        <v>50.87</v>
      </c>
      <c r="L492">
        <v>277.36</v>
      </c>
      <c r="M492">
        <v>-40.24</v>
      </c>
      <c r="N492">
        <v>288.10000000000002</v>
      </c>
      <c r="O492">
        <v>2017</v>
      </c>
      <c r="P492">
        <v>3</v>
      </c>
      <c r="Q492">
        <v>17</v>
      </c>
      <c r="R492">
        <v>20170215</v>
      </c>
      <c r="S492" s="237" t="str">
        <f t="shared" si="7"/>
        <v>Mar</v>
      </c>
    </row>
    <row r="493" spans="1:19" x14ac:dyDescent="0.25">
      <c r="A493">
        <v>3624072100</v>
      </c>
      <c r="B493" t="str">
        <f>VLOOKUP(A493,'Energy Provider Accounts'!C:D,2,FALSE)</f>
        <v>Pump Stations</v>
      </c>
      <c r="C493" t="s">
        <v>342</v>
      </c>
      <c r="D493" s="3">
        <v>42838</v>
      </c>
      <c r="E493" s="11" t="s">
        <v>406</v>
      </c>
      <c r="F493">
        <v>30</v>
      </c>
      <c r="G493" t="s">
        <v>344</v>
      </c>
      <c r="H493" t="s">
        <v>345</v>
      </c>
      <c r="I493">
        <v>2976</v>
      </c>
      <c r="J493">
        <v>5</v>
      </c>
      <c r="K493">
        <v>46.48</v>
      </c>
      <c r="L493">
        <v>304.79000000000002</v>
      </c>
      <c r="M493">
        <v>-46.8</v>
      </c>
      <c r="N493">
        <v>304.60000000000002</v>
      </c>
      <c r="O493">
        <v>2017</v>
      </c>
      <c r="P493">
        <v>4</v>
      </c>
      <c r="Q493">
        <v>13</v>
      </c>
      <c r="R493">
        <v>20170314</v>
      </c>
      <c r="S493" s="237" t="str">
        <f t="shared" si="7"/>
        <v>Apr</v>
      </c>
    </row>
    <row r="494" spans="1:19" x14ac:dyDescent="0.25">
      <c r="A494">
        <v>3624072100</v>
      </c>
      <c r="B494" t="str">
        <f>VLOOKUP(A494,'Energy Provider Accounts'!C:D,2,FALSE)</f>
        <v>Pump Stations</v>
      </c>
      <c r="C494" t="s">
        <v>342</v>
      </c>
      <c r="D494" s="3">
        <v>42866</v>
      </c>
      <c r="E494" s="11" t="s">
        <v>407</v>
      </c>
      <c r="F494">
        <v>30</v>
      </c>
      <c r="G494" t="s">
        <v>344</v>
      </c>
      <c r="H494" t="s">
        <v>345</v>
      </c>
      <c r="I494">
        <v>2136</v>
      </c>
      <c r="J494">
        <v>5</v>
      </c>
      <c r="K494">
        <v>48.24</v>
      </c>
      <c r="L494">
        <v>403</v>
      </c>
      <c r="M494">
        <v>-104.99</v>
      </c>
      <c r="N494">
        <v>346.38</v>
      </c>
      <c r="O494">
        <v>2017</v>
      </c>
      <c r="P494">
        <v>5</v>
      </c>
      <c r="Q494">
        <v>11</v>
      </c>
      <c r="R494">
        <v>20170411</v>
      </c>
      <c r="S494" s="237" t="str">
        <f t="shared" si="7"/>
        <v>May</v>
      </c>
    </row>
    <row r="495" spans="1:19" x14ac:dyDescent="0.25">
      <c r="A495">
        <v>3624072100</v>
      </c>
      <c r="B495" t="str">
        <f>VLOOKUP(A495,'Energy Provider Accounts'!C:D,2,FALSE)</f>
        <v>Pump Stations</v>
      </c>
      <c r="C495" t="s">
        <v>342</v>
      </c>
      <c r="D495" s="3">
        <v>42898</v>
      </c>
      <c r="E495" s="11" t="s">
        <v>408</v>
      </c>
      <c r="F495">
        <v>30</v>
      </c>
      <c r="G495" t="s">
        <v>344</v>
      </c>
      <c r="H495" t="s">
        <v>345</v>
      </c>
      <c r="I495">
        <v>2160</v>
      </c>
      <c r="J495">
        <v>5</v>
      </c>
      <c r="K495">
        <v>43.85</v>
      </c>
      <c r="L495">
        <v>338.1</v>
      </c>
      <c r="M495">
        <v>-70.94</v>
      </c>
      <c r="N495">
        <v>311.13</v>
      </c>
      <c r="O495">
        <v>2017</v>
      </c>
      <c r="P495">
        <v>6</v>
      </c>
      <c r="Q495">
        <v>12</v>
      </c>
      <c r="R495">
        <v>20170513</v>
      </c>
      <c r="S495" s="237" t="str">
        <f t="shared" si="7"/>
        <v>Jun</v>
      </c>
    </row>
    <row r="496" spans="1:19" x14ac:dyDescent="0.25">
      <c r="A496">
        <v>3624072100</v>
      </c>
      <c r="B496" t="str">
        <f>VLOOKUP(A496,'Energy Provider Accounts'!C:D,2,FALSE)</f>
        <v>Pump Stations</v>
      </c>
      <c r="C496" t="s">
        <v>342</v>
      </c>
      <c r="D496" s="3">
        <v>42928</v>
      </c>
      <c r="E496" s="11" t="s">
        <v>409</v>
      </c>
      <c r="F496">
        <v>30</v>
      </c>
      <c r="G496" t="s">
        <v>344</v>
      </c>
      <c r="H496" t="s">
        <v>345</v>
      </c>
      <c r="I496">
        <v>1056</v>
      </c>
      <c r="J496">
        <v>5</v>
      </c>
      <c r="K496">
        <v>48.87</v>
      </c>
      <c r="L496">
        <v>104.86</v>
      </c>
      <c r="M496">
        <v>38.31</v>
      </c>
      <c r="N496">
        <v>192.11</v>
      </c>
      <c r="O496">
        <v>2017</v>
      </c>
      <c r="P496">
        <v>7</v>
      </c>
      <c r="Q496">
        <v>12</v>
      </c>
      <c r="R496">
        <v>20170612</v>
      </c>
      <c r="S496" s="237" t="str">
        <f t="shared" si="7"/>
        <v>Jul</v>
      </c>
    </row>
    <row r="497" spans="1:19" x14ac:dyDescent="0.25">
      <c r="A497">
        <v>3624072100</v>
      </c>
      <c r="B497" t="str">
        <f>VLOOKUP(A497,'Energy Provider Accounts'!C:D,2,FALSE)</f>
        <v>Pump Stations</v>
      </c>
      <c r="C497" t="s">
        <v>342</v>
      </c>
      <c r="D497" s="3">
        <v>42961</v>
      </c>
      <c r="E497" s="11" t="s">
        <v>410</v>
      </c>
      <c r="F497">
        <v>30</v>
      </c>
      <c r="G497" t="s">
        <v>344</v>
      </c>
      <c r="H497" t="s">
        <v>345</v>
      </c>
      <c r="I497">
        <v>1536</v>
      </c>
      <c r="J497">
        <v>0</v>
      </c>
      <c r="K497">
        <v>0</v>
      </c>
      <c r="L497">
        <v>245.64</v>
      </c>
      <c r="M497">
        <v>-34.950000000000003</v>
      </c>
      <c r="N497">
        <v>210.78</v>
      </c>
      <c r="O497">
        <v>2017</v>
      </c>
      <c r="P497">
        <v>8</v>
      </c>
      <c r="Q497">
        <v>14</v>
      </c>
      <c r="R497">
        <v>20170715</v>
      </c>
      <c r="S497" s="237" t="str">
        <f t="shared" si="7"/>
        <v>Aug</v>
      </c>
    </row>
    <row r="498" spans="1:19" x14ac:dyDescent="0.25">
      <c r="A498">
        <v>3624072100</v>
      </c>
      <c r="B498" t="str">
        <f>VLOOKUP(A498,'Energy Provider Accounts'!C:D,2,FALSE)</f>
        <v>Pump Stations</v>
      </c>
      <c r="C498" t="s">
        <v>342</v>
      </c>
      <c r="D498" s="3">
        <v>42990</v>
      </c>
      <c r="E498" s="11" t="s">
        <v>389</v>
      </c>
      <c r="F498">
        <v>30</v>
      </c>
      <c r="G498" t="s">
        <v>344</v>
      </c>
      <c r="H498" t="s">
        <v>345</v>
      </c>
      <c r="I498">
        <v>1200</v>
      </c>
      <c r="J498">
        <v>0</v>
      </c>
      <c r="K498">
        <v>0</v>
      </c>
      <c r="L498">
        <v>153.68</v>
      </c>
      <c r="M498">
        <v>1.04</v>
      </c>
      <c r="N498">
        <v>154.77000000000001</v>
      </c>
      <c r="O498">
        <v>2017</v>
      </c>
      <c r="P498">
        <v>9</v>
      </c>
      <c r="Q498">
        <v>12</v>
      </c>
      <c r="R498">
        <v>20170813</v>
      </c>
      <c r="S498" s="237" t="str">
        <f t="shared" si="7"/>
        <v>Sep</v>
      </c>
    </row>
    <row r="499" spans="1:19" x14ac:dyDescent="0.25">
      <c r="A499">
        <v>3624072100</v>
      </c>
      <c r="B499" t="str">
        <f>VLOOKUP(A499,'Energy Provider Accounts'!C:D,2,FALSE)</f>
        <v>Pump Stations</v>
      </c>
      <c r="C499" t="s">
        <v>342</v>
      </c>
      <c r="D499" s="3">
        <v>43021</v>
      </c>
      <c r="E499" s="11" t="s">
        <v>411</v>
      </c>
      <c r="F499">
        <v>30</v>
      </c>
      <c r="G499" t="s">
        <v>344</v>
      </c>
      <c r="H499" t="s">
        <v>345</v>
      </c>
      <c r="I499">
        <v>1056</v>
      </c>
      <c r="J499">
        <v>0</v>
      </c>
      <c r="K499">
        <v>0</v>
      </c>
      <c r="L499">
        <v>114.74</v>
      </c>
      <c r="M499">
        <v>15.17</v>
      </c>
      <c r="N499">
        <v>129.94999999999999</v>
      </c>
      <c r="O499">
        <v>2017</v>
      </c>
      <c r="P499">
        <v>10</v>
      </c>
      <c r="Q499">
        <v>13</v>
      </c>
      <c r="R499">
        <v>20170913</v>
      </c>
      <c r="S499" s="237" t="str">
        <f t="shared" si="7"/>
        <v>Oct</v>
      </c>
    </row>
    <row r="500" spans="1:19" x14ac:dyDescent="0.25">
      <c r="A500">
        <v>3624072100</v>
      </c>
      <c r="B500" t="str">
        <f>VLOOKUP(A500,'Energy Provider Accounts'!C:D,2,FALSE)</f>
        <v>Pump Stations</v>
      </c>
      <c r="C500" t="s">
        <v>342</v>
      </c>
      <c r="D500" s="3">
        <v>43049</v>
      </c>
      <c r="E500" s="11" t="s">
        <v>391</v>
      </c>
      <c r="F500">
        <v>30</v>
      </c>
      <c r="G500" t="s">
        <v>344</v>
      </c>
      <c r="H500" t="s">
        <v>345</v>
      </c>
      <c r="I500">
        <v>1272</v>
      </c>
      <c r="J500">
        <v>0</v>
      </c>
      <c r="K500">
        <v>0</v>
      </c>
      <c r="L500">
        <v>169.38</v>
      </c>
      <c r="M500">
        <v>-4.66</v>
      </c>
      <c r="N500">
        <v>164.79</v>
      </c>
      <c r="O500">
        <v>2017</v>
      </c>
      <c r="P500">
        <v>11</v>
      </c>
      <c r="Q500">
        <v>10</v>
      </c>
      <c r="R500">
        <v>20171011</v>
      </c>
      <c r="S500" s="237" t="str">
        <f t="shared" si="7"/>
        <v>Nov</v>
      </c>
    </row>
    <row r="501" spans="1:19" x14ac:dyDescent="0.25">
      <c r="A501">
        <v>3624072100</v>
      </c>
      <c r="B501" t="str">
        <f>VLOOKUP(A501,'Energy Provider Accounts'!C:D,2,FALSE)</f>
        <v>Pump Stations</v>
      </c>
      <c r="C501" t="s">
        <v>342</v>
      </c>
      <c r="D501" s="3">
        <v>43081</v>
      </c>
      <c r="E501" s="11" t="s">
        <v>412</v>
      </c>
      <c r="F501">
        <v>30</v>
      </c>
      <c r="G501" t="s">
        <v>344</v>
      </c>
      <c r="H501" t="s">
        <v>345</v>
      </c>
      <c r="I501">
        <v>792</v>
      </c>
      <c r="J501">
        <v>0</v>
      </c>
      <c r="K501">
        <v>0</v>
      </c>
      <c r="L501">
        <v>109.42</v>
      </c>
      <c r="M501">
        <v>8.49</v>
      </c>
      <c r="N501">
        <v>117.96</v>
      </c>
      <c r="O501">
        <v>2017</v>
      </c>
      <c r="P501">
        <v>12</v>
      </c>
      <c r="Q501">
        <v>12</v>
      </c>
      <c r="R501">
        <v>20171112</v>
      </c>
      <c r="S501" s="237" t="str">
        <f t="shared" si="7"/>
        <v>Dec</v>
      </c>
    </row>
    <row r="502" spans="1:19" x14ac:dyDescent="0.25">
      <c r="A502">
        <v>3624099500</v>
      </c>
      <c r="B502" t="str">
        <f>VLOOKUP(A502,'Energy Provider Accounts'!C:D,2,FALSE)</f>
        <v>Pump Stations</v>
      </c>
      <c r="C502" t="s">
        <v>342</v>
      </c>
      <c r="D502" s="3">
        <v>42383</v>
      </c>
      <c r="E502" s="11" t="s">
        <v>393</v>
      </c>
      <c r="F502">
        <v>30</v>
      </c>
      <c r="G502" t="s">
        <v>344</v>
      </c>
      <c r="H502" t="s">
        <v>345</v>
      </c>
      <c r="I502">
        <v>109</v>
      </c>
      <c r="J502">
        <v>0</v>
      </c>
      <c r="K502">
        <v>0</v>
      </c>
      <c r="L502">
        <v>0.66</v>
      </c>
      <c r="M502">
        <v>36.01</v>
      </c>
      <c r="N502">
        <v>36.68</v>
      </c>
      <c r="O502">
        <v>2016</v>
      </c>
      <c r="P502">
        <v>1</v>
      </c>
      <c r="Q502">
        <v>14</v>
      </c>
      <c r="R502">
        <v>20151215</v>
      </c>
      <c r="S502" s="237" t="str">
        <f t="shared" si="7"/>
        <v>Jan</v>
      </c>
    </row>
    <row r="503" spans="1:19" x14ac:dyDescent="0.25">
      <c r="A503">
        <v>3624099500</v>
      </c>
      <c r="B503" t="str">
        <f>VLOOKUP(A503,'Energy Provider Accounts'!C:D,2,FALSE)</f>
        <v>Pump Stations</v>
      </c>
      <c r="C503" t="s">
        <v>342</v>
      </c>
      <c r="D503" s="3">
        <v>42412</v>
      </c>
      <c r="E503" s="11" t="s">
        <v>394</v>
      </c>
      <c r="F503">
        <v>30</v>
      </c>
      <c r="G503" t="s">
        <v>344</v>
      </c>
      <c r="H503" t="s">
        <v>345</v>
      </c>
      <c r="I503">
        <v>136</v>
      </c>
      <c r="J503">
        <v>0</v>
      </c>
      <c r="K503">
        <v>0</v>
      </c>
      <c r="L503">
        <v>0.61</v>
      </c>
      <c r="M503">
        <v>36.130000000000003</v>
      </c>
      <c r="N503">
        <v>36.76</v>
      </c>
      <c r="O503">
        <v>2016</v>
      </c>
      <c r="P503">
        <v>2</v>
      </c>
      <c r="Q503">
        <v>12</v>
      </c>
      <c r="R503">
        <v>20160113</v>
      </c>
      <c r="S503" s="237" t="str">
        <f t="shared" si="7"/>
        <v>Feb</v>
      </c>
    </row>
    <row r="504" spans="1:19" x14ac:dyDescent="0.25">
      <c r="A504">
        <v>3624099500</v>
      </c>
      <c r="B504" t="str">
        <f>VLOOKUP(A504,'Energy Provider Accounts'!C:D,2,FALSE)</f>
        <v>Pump Stations</v>
      </c>
      <c r="C504" t="s">
        <v>342</v>
      </c>
      <c r="D504" s="3">
        <v>42444</v>
      </c>
      <c r="E504" s="11" t="s">
        <v>395</v>
      </c>
      <c r="F504">
        <v>30</v>
      </c>
      <c r="G504" t="s">
        <v>344</v>
      </c>
      <c r="H504" t="s">
        <v>345</v>
      </c>
      <c r="I504">
        <v>127</v>
      </c>
      <c r="J504">
        <v>0</v>
      </c>
      <c r="K504">
        <v>0</v>
      </c>
      <c r="L504">
        <v>1.6</v>
      </c>
      <c r="M504">
        <v>36.06</v>
      </c>
      <c r="N504">
        <v>37.68</v>
      </c>
      <c r="O504">
        <v>2016</v>
      </c>
      <c r="P504">
        <v>3</v>
      </c>
      <c r="Q504">
        <v>15</v>
      </c>
      <c r="R504">
        <v>20160214</v>
      </c>
      <c r="S504" s="237" t="str">
        <f t="shared" si="7"/>
        <v>Mar</v>
      </c>
    </row>
    <row r="505" spans="1:19" x14ac:dyDescent="0.25">
      <c r="A505">
        <v>3624099500</v>
      </c>
      <c r="B505" t="str">
        <f>VLOOKUP(A505,'Energy Provider Accounts'!C:D,2,FALSE)</f>
        <v>Pump Stations</v>
      </c>
      <c r="C505" t="s">
        <v>342</v>
      </c>
      <c r="D505" s="3">
        <v>42475</v>
      </c>
      <c r="E505" s="11" t="s">
        <v>372</v>
      </c>
      <c r="F505">
        <v>30</v>
      </c>
      <c r="G505" t="s">
        <v>344</v>
      </c>
      <c r="H505" t="s">
        <v>345</v>
      </c>
      <c r="I505">
        <v>196</v>
      </c>
      <c r="J505">
        <v>0</v>
      </c>
      <c r="K505">
        <v>0</v>
      </c>
      <c r="L505">
        <v>1.55</v>
      </c>
      <c r="M505">
        <v>36.630000000000003</v>
      </c>
      <c r="N505">
        <v>38.19</v>
      </c>
      <c r="O505">
        <v>2016</v>
      </c>
      <c r="P505">
        <v>4</v>
      </c>
      <c r="Q505">
        <v>15</v>
      </c>
      <c r="R505">
        <v>20160316</v>
      </c>
      <c r="S505" s="237" t="str">
        <f t="shared" si="7"/>
        <v>Apr</v>
      </c>
    </row>
    <row r="506" spans="1:19" x14ac:dyDescent="0.25">
      <c r="A506">
        <v>3624099500</v>
      </c>
      <c r="B506" t="str">
        <f>VLOOKUP(A506,'Energy Provider Accounts'!C:D,2,FALSE)</f>
        <v>Pump Stations</v>
      </c>
      <c r="C506" t="s">
        <v>342</v>
      </c>
      <c r="D506" s="3">
        <v>42502</v>
      </c>
      <c r="E506" s="11" t="s">
        <v>397</v>
      </c>
      <c r="F506">
        <v>30</v>
      </c>
      <c r="G506" t="s">
        <v>344</v>
      </c>
      <c r="H506" t="s">
        <v>345</v>
      </c>
      <c r="I506">
        <v>59</v>
      </c>
      <c r="J506">
        <v>0</v>
      </c>
      <c r="K506">
        <v>0</v>
      </c>
      <c r="L506">
        <v>0.47</v>
      </c>
      <c r="M506">
        <v>35.479999999999997</v>
      </c>
      <c r="N506">
        <v>35.96</v>
      </c>
      <c r="O506">
        <v>2016</v>
      </c>
      <c r="P506">
        <v>5</v>
      </c>
      <c r="Q506">
        <v>12</v>
      </c>
      <c r="R506">
        <v>20160412</v>
      </c>
      <c r="S506" s="237" t="str">
        <f t="shared" si="7"/>
        <v>May</v>
      </c>
    </row>
    <row r="507" spans="1:19" x14ac:dyDescent="0.25">
      <c r="A507">
        <v>3624099500</v>
      </c>
      <c r="B507" t="str">
        <f>VLOOKUP(A507,'Energy Provider Accounts'!C:D,2,FALSE)</f>
        <v>Pump Stations</v>
      </c>
      <c r="C507" t="s">
        <v>342</v>
      </c>
      <c r="D507" s="3">
        <v>42534</v>
      </c>
      <c r="E507" s="11" t="s">
        <v>398</v>
      </c>
      <c r="F507">
        <v>30</v>
      </c>
      <c r="G507" t="s">
        <v>344</v>
      </c>
      <c r="H507" t="s">
        <v>345</v>
      </c>
      <c r="I507">
        <v>269</v>
      </c>
      <c r="J507">
        <v>0</v>
      </c>
      <c r="K507">
        <v>0</v>
      </c>
      <c r="L507">
        <v>1.1599999999999999</v>
      </c>
      <c r="M507">
        <v>37.25</v>
      </c>
      <c r="N507">
        <v>38.409999999999997</v>
      </c>
      <c r="O507">
        <v>2016</v>
      </c>
      <c r="P507">
        <v>6</v>
      </c>
      <c r="Q507">
        <v>13</v>
      </c>
      <c r="R507">
        <v>20160514</v>
      </c>
      <c r="S507" s="237" t="str">
        <f t="shared" si="7"/>
        <v>Jun</v>
      </c>
    </row>
    <row r="508" spans="1:19" x14ac:dyDescent="0.25">
      <c r="A508">
        <v>3624099500</v>
      </c>
      <c r="B508" t="str">
        <f>VLOOKUP(A508,'Energy Provider Accounts'!C:D,2,FALSE)</f>
        <v>Pump Stations</v>
      </c>
      <c r="C508" t="s">
        <v>342</v>
      </c>
      <c r="D508" s="3">
        <v>42565</v>
      </c>
      <c r="E508" s="11" t="s">
        <v>399</v>
      </c>
      <c r="F508">
        <v>30</v>
      </c>
      <c r="G508" t="s">
        <v>344</v>
      </c>
      <c r="H508" t="s">
        <v>345</v>
      </c>
      <c r="I508">
        <v>183</v>
      </c>
      <c r="J508">
        <v>0</v>
      </c>
      <c r="K508">
        <v>0</v>
      </c>
      <c r="L508">
        <v>23.74</v>
      </c>
      <c r="M508">
        <v>26.57</v>
      </c>
      <c r="N508">
        <v>50.33</v>
      </c>
      <c r="O508">
        <v>2016</v>
      </c>
      <c r="P508">
        <v>7</v>
      </c>
      <c r="Q508">
        <v>14</v>
      </c>
      <c r="R508">
        <v>20160614</v>
      </c>
      <c r="S508" s="237" t="str">
        <f t="shared" si="7"/>
        <v>Jul</v>
      </c>
    </row>
    <row r="509" spans="1:19" x14ac:dyDescent="0.25">
      <c r="A509">
        <v>3624099500</v>
      </c>
      <c r="B509" t="str">
        <f>VLOOKUP(A509,'Energy Provider Accounts'!C:D,2,FALSE)</f>
        <v>Pump Stations</v>
      </c>
      <c r="C509" t="s">
        <v>342</v>
      </c>
      <c r="D509" s="3">
        <v>42597</v>
      </c>
      <c r="E509" s="11" t="s">
        <v>400</v>
      </c>
      <c r="F509">
        <v>30</v>
      </c>
      <c r="G509" t="s">
        <v>344</v>
      </c>
      <c r="H509" t="s">
        <v>345</v>
      </c>
      <c r="I509">
        <v>308</v>
      </c>
      <c r="J509">
        <v>0</v>
      </c>
      <c r="K509">
        <v>0</v>
      </c>
      <c r="L509">
        <v>33.119999999999997</v>
      </c>
      <c r="M509">
        <v>26.57</v>
      </c>
      <c r="N509">
        <v>59.71</v>
      </c>
      <c r="O509">
        <v>2016</v>
      </c>
      <c r="P509">
        <v>8</v>
      </c>
      <c r="Q509">
        <v>15</v>
      </c>
      <c r="R509">
        <v>20160716</v>
      </c>
      <c r="S509" s="237" t="str">
        <f t="shared" si="7"/>
        <v>Aug</v>
      </c>
    </row>
    <row r="510" spans="1:19" x14ac:dyDescent="0.25">
      <c r="A510">
        <v>3624099500</v>
      </c>
      <c r="B510" t="str">
        <f>VLOOKUP(A510,'Energy Provider Accounts'!C:D,2,FALSE)</f>
        <v>Pump Stations</v>
      </c>
      <c r="C510" t="s">
        <v>342</v>
      </c>
      <c r="D510" s="3">
        <v>42626</v>
      </c>
      <c r="E510" s="11" t="s">
        <v>401</v>
      </c>
      <c r="F510">
        <v>30</v>
      </c>
      <c r="G510" t="s">
        <v>344</v>
      </c>
      <c r="H510" t="s">
        <v>345</v>
      </c>
      <c r="I510">
        <v>118</v>
      </c>
      <c r="J510">
        <v>0</v>
      </c>
      <c r="K510">
        <v>0</v>
      </c>
      <c r="L510">
        <v>20.2</v>
      </c>
      <c r="M510">
        <v>28.02</v>
      </c>
      <c r="N510">
        <v>48.24</v>
      </c>
      <c r="O510">
        <v>2016</v>
      </c>
      <c r="P510">
        <v>9</v>
      </c>
      <c r="Q510">
        <v>13</v>
      </c>
      <c r="R510">
        <v>20160814</v>
      </c>
      <c r="S510" s="237" t="str">
        <f t="shared" si="7"/>
        <v>Sep</v>
      </c>
    </row>
    <row r="511" spans="1:19" x14ac:dyDescent="0.25">
      <c r="A511">
        <v>3624099500</v>
      </c>
      <c r="B511" t="str">
        <f>VLOOKUP(A511,'Energy Provider Accounts'!C:D,2,FALSE)</f>
        <v>Pump Stations</v>
      </c>
      <c r="C511" t="s">
        <v>342</v>
      </c>
      <c r="D511" s="3">
        <v>42656</v>
      </c>
      <c r="E511" s="11" t="s">
        <v>378</v>
      </c>
      <c r="F511">
        <v>30</v>
      </c>
      <c r="G511" t="s">
        <v>344</v>
      </c>
      <c r="H511" t="s">
        <v>345</v>
      </c>
      <c r="I511">
        <v>90</v>
      </c>
      <c r="J511">
        <v>0</v>
      </c>
      <c r="K511">
        <v>0</v>
      </c>
      <c r="L511">
        <v>9.93</v>
      </c>
      <c r="M511">
        <v>32.409999999999997</v>
      </c>
      <c r="N511">
        <v>42.35</v>
      </c>
      <c r="O511">
        <v>2016</v>
      </c>
      <c r="P511">
        <v>10</v>
      </c>
      <c r="Q511">
        <v>13</v>
      </c>
      <c r="R511">
        <v>20160913</v>
      </c>
      <c r="S511" s="237" t="str">
        <f t="shared" si="7"/>
        <v>Oct</v>
      </c>
    </row>
    <row r="512" spans="1:19" x14ac:dyDescent="0.25">
      <c r="A512">
        <v>3624099500</v>
      </c>
      <c r="B512" t="str">
        <f>VLOOKUP(A512,'Energy Provider Accounts'!C:D,2,FALSE)</f>
        <v>Pump Stations</v>
      </c>
      <c r="C512" t="s">
        <v>342</v>
      </c>
      <c r="D512" s="3">
        <v>42684</v>
      </c>
      <c r="E512" s="11" t="s">
        <v>403</v>
      </c>
      <c r="F512">
        <v>30</v>
      </c>
      <c r="G512" t="s">
        <v>344</v>
      </c>
      <c r="H512" t="s">
        <v>345</v>
      </c>
      <c r="I512">
        <v>55</v>
      </c>
      <c r="J512">
        <v>0</v>
      </c>
      <c r="K512">
        <v>0</v>
      </c>
      <c r="L512">
        <v>6.45</v>
      </c>
      <c r="M512">
        <v>33.26</v>
      </c>
      <c r="N512">
        <v>39.71</v>
      </c>
      <c r="O512">
        <v>2016</v>
      </c>
      <c r="P512">
        <v>11</v>
      </c>
      <c r="Q512">
        <v>10</v>
      </c>
      <c r="R512">
        <v>20161011</v>
      </c>
      <c r="S512" s="237" t="str">
        <f t="shared" si="7"/>
        <v>Nov</v>
      </c>
    </row>
    <row r="513" spans="1:19" x14ac:dyDescent="0.25">
      <c r="A513">
        <v>3624099500</v>
      </c>
      <c r="B513" t="str">
        <f>VLOOKUP(A513,'Energy Provider Accounts'!C:D,2,FALSE)</f>
        <v>Pump Stations</v>
      </c>
      <c r="C513" t="s">
        <v>342</v>
      </c>
      <c r="D513" s="3">
        <v>42717</v>
      </c>
      <c r="E513" s="11" t="s">
        <v>380</v>
      </c>
      <c r="F513">
        <v>30</v>
      </c>
      <c r="G513" t="s">
        <v>344</v>
      </c>
      <c r="H513" t="s">
        <v>345</v>
      </c>
      <c r="I513">
        <v>86</v>
      </c>
      <c r="J513">
        <v>0</v>
      </c>
      <c r="K513">
        <v>0</v>
      </c>
      <c r="L513">
        <v>12.81</v>
      </c>
      <c r="M513">
        <v>30.87</v>
      </c>
      <c r="N513">
        <v>43.69</v>
      </c>
      <c r="O513">
        <v>2016</v>
      </c>
      <c r="P513">
        <v>12</v>
      </c>
      <c r="Q513">
        <v>13</v>
      </c>
      <c r="R513">
        <v>20161113</v>
      </c>
      <c r="S513" s="237" t="str">
        <f t="shared" si="7"/>
        <v>Dec</v>
      </c>
    </row>
    <row r="514" spans="1:19" x14ac:dyDescent="0.25">
      <c r="A514">
        <v>3624099500</v>
      </c>
      <c r="B514" t="str">
        <f>VLOOKUP(A514,'Energy Provider Accounts'!C:D,2,FALSE)</f>
        <v>Pump Stations</v>
      </c>
      <c r="C514" t="s">
        <v>342</v>
      </c>
      <c r="D514" s="3">
        <v>42748</v>
      </c>
      <c r="E514" s="11" t="s">
        <v>404</v>
      </c>
      <c r="F514">
        <v>30</v>
      </c>
      <c r="G514" t="s">
        <v>344</v>
      </c>
      <c r="H514" t="s">
        <v>345</v>
      </c>
      <c r="I514">
        <v>97</v>
      </c>
      <c r="J514">
        <v>0</v>
      </c>
      <c r="K514">
        <v>0</v>
      </c>
      <c r="L514">
        <v>9.6</v>
      </c>
      <c r="M514">
        <v>32.69</v>
      </c>
      <c r="N514">
        <v>42.3</v>
      </c>
      <c r="O514">
        <v>2017</v>
      </c>
      <c r="P514">
        <v>1</v>
      </c>
      <c r="Q514">
        <v>13</v>
      </c>
      <c r="R514">
        <v>20161214</v>
      </c>
      <c r="S514" s="237" t="str">
        <f t="shared" ref="S514:S577" si="8">CHOOSE(P514,"Jan","Feb","Mar","Apr","May","Jun","Jul","Aug","Sep","Oct","Nov","Dec")</f>
        <v>Jan</v>
      </c>
    </row>
    <row r="515" spans="1:19" x14ac:dyDescent="0.25">
      <c r="A515">
        <v>3624099500</v>
      </c>
      <c r="B515" t="str">
        <f>VLOOKUP(A515,'Energy Provider Accounts'!C:D,2,FALSE)</f>
        <v>Pump Stations</v>
      </c>
      <c r="C515" t="s">
        <v>342</v>
      </c>
      <c r="D515" s="3">
        <v>42782</v>
      </c>
      <c r="E515" s="11" t="s">
        <v>382</v>
      </c>
      <c r="F515">
        <v>30</v>
      </c>
      <c r="G515" t="s">
        <v>344</v>
      </c>
      <c r="H515" t="s">
        <v>345</v>
      </c>
      <c r="I515">
        <v>99</v>
      </c>
      <c r="J515">
        <v>0</v>
      </c>
      <c r="K515">
        <v>0</v>
      </c>
      <c r="L515">
        <v>15.26</v>
      </c>
      <c r="M515">
        <v>29.11</v>
      </c>
      <c r="N515">
        <v>44.4</v>
      </c>
      <c r="O515">
        <v>2017</v>
      </c>
      <c r="P515">
        <v>2</v>
      </c>
      <c r="Q515">
        <v>16</v>
      </c>
      <c r="R515">
        <v>20170117</v>
      </c>
      <c r="S515" s="237" t="str">
        <f t="shared" si="8"/>
        <v>Feb</v>
      </c>
    </row>
    <row r="516" spans="1:19" x14ac:dyDescent="0.25">
      <c r="A516">
        <v>3624099500</v>
      </c>
      <c r="B516" t="str">
        <f>VLOOKUP(A516,'Energy Provider Accounts'!C:D,2,FALSE)</f>
        <v>Pump Stations</v>
      </c>
      <c r="C516" t="s">
        <v>342</v>
      </c>
      <c r="D516" s="3">
        <v>42810</v>
      </c>
      <c r="E516" s="11" t="s">
        <v>422</v>
      </c>
      <c r="F516">
        <v>30</v>
      </c>
      <c r="G516" t="s">
        <v>344</v>
      </c>
      <c r="H516" t="s">
        <v>345</v>
      </c>
      <c r="I516">
        <v>65</v>
      </c>
      <c r="J516">
        <v>0</v>
      </c>
      <c r="K516">
        <v>0</v>
      </c>
      <c r="L516">
        <v>8.98</v>
      </c>
      <c r="M516">
        <v>31.71</v>
      </c>
      <c r="N516">
        <v>40.72</v>
      </c>
      <c r="O516">
        <v>2017</v>
      </c>
      <c r="P516">
        <v>3</v>
      </c>
      <c r="Q516">
        <v>16</v>
      </c>
      <c r="R516">
        <v>20170214</v>
      </c>
      <c r="S516" s="237" t="str">
        <f t="shared" si="8"/>
        <v>Mar</v>
      </c>
    </row>
    <row r="517" spans="1:19" x14ac:dyDescent="0.25">
      <c r="A517">
        <v>3624099500</v>
      </c>
      <c r="B517" t="str">
        <f>VLOOKUP(A517,'Energy Provider Accounts'!C:D,2,FALSE)</f>
        <v>Pump Stations</v>
      </c>
      <c r="C517" t="s">
        <v>342</v>
      </c>
      <c r="D517" s="3">
        <v>42838</v>
      </c>
      <c r="E517" s="11" t="s">
        <v>406</v>
      </c>
      <c r="F517">
        <v>30</v>
      </c>
      <c r="G517" t="s">
        <v>344</v>
      </c>
      <c r="H517" t="s">
        <v>345</v>
      </c>
      <c r="I517">
        <v>123</v>
      </c>
      <c r="J517">
        <v>0</v>
      </c>
      <c r="K517">
        <v>0</v>
      </c>
      <c r="L517">
        <v>13.08</v>
      </c>
      <c r="M517">
        <v>30.8</v>
      </c>
      <c r="N517">
        <v>43.9</v>
      </c>
      <c r="O517">
        <v>2017</v>
      </c>
      <c r="P517">
        <v>4</v>
      </c>
      <c r="Q517">
        <v>13</v>
      </c>
      <c r="R517">
        <v>20170314</v>
      </c>
      <c r="S517" s="237" t="str">
        <f t="shared" si="8"/>
        <v>Apr</v>
      </c>
    </row>
    <row r="518" spans="1:19" x14ac:dyDescent="0.25">
      <c r="A518">
        <v>3624099500</v>
      </c>
      <c r="B518" t="str">
        <f>VLOOKUP(A518,'Energy Provider Accounts'!C:D,2,FALSE)</f>
        <v>Pump Stations</v>
      </c>
      <c r="C518" t="s">
        <v>342</v>
      </c>
      <c r="D518" s="3">
        <v>42866</v>
      </c>
      <c r="E518" s="11" t="s">
        <v>407</v>
      </c>
      <c r="F518">
        <v>30</v>
      </c>
      <c r="G518" t="s">
        <v>344</v>
      </c>
      <c r="H518" t="s">
        <v>345</v>
      </c>
      <c r="I518">
        <v>83</v>
      </c>
      <c r="J518">
        <v>0</v>
      </c>
      <c r="K518">
        <v>0</v>
      </c>
      <c r="L518">
        <v>16.02</v>
      </c>
      <c r="M518">
        <v>28.45</v>
      </c>
      <c r="N518">
        <v>44.47</v>
      </c>
      <c r="O518">
        <v>2017</v>
      </c>
      <c r="P518">
        <v>5</v>
      </c>
      <c r="Q518">
        <v>11</v>
      </c>
      <c r="R518">
        <v>20170411</v>
      </c>
      <c r="S518" s="237" t="str">
        <f t="shared" si="8"/>
        <v>May</v>
      </c>
    </row>
    <row r="519" spans="1:19" x14ac:dyDescent="0.25">
      <c r="A519">
        <v>3624099500</v>
      </c>
      <c r="B519" t="str">
        <f>VLOOKUP(A519,'Energy Provider Accounts'!C:D,2,FALSE)</f>
        <v>Pump Stations</v>
      </c>
      <c r="C519" t="s">
        <v>342</v>
      </c>
      <c r="D519" s="3">
        <v>42898</v>
      </c>
      <c r="E519" s="11" t="s">
        <v>408</v>
      </c>
      <c r="F519">
        <v>30</v>
      </c>
      <c r="G519" t="s">
        <v>344</v>
      </c>
      <c r="H519" t="s">
        <v>345</v>
      </c>
      <c r="I519">
        <v>134</v>
      </c>
      <c r="J519">
        <v>0</v>
      </c>
      <c r="K519">
        <v>0</v>
      </c>
      <c r="L519">
        <v>21.53</v>
      </c>
      <c r="M519">
        <v>26.69</v>
      </c>
      <c r="N519">
        <v>48.24</v>
      </c>
      <c r="O519">
        <v>2017</v>
      </c>
      <c r="P519">
        <v>6</v>
      </c>
      <c r="Q519">
        <v>12</v>
      </c>
      <c r="R519">
        <v>20170513</v>
      </c>
      <c r="S519" s="237" t="str">
        <f t="shared" si="8"/>
        <v>Jun</v>
      </c>
    </row>
    <row r="520" spans="1:19" x14ac:dyDescent="0.25">
      <c r="A520">
        <v>3624099500</v>
      </c>
      <c r="B520" t="str">
        <f>VLOOKUP(A520,'Energy Provider Accounts'!C:D,2,FALSE)</f>
        <v>Pump Stations</v>
      </c>
      <c r="C520" t="s">
        <v>342</v>
      </c>
      <c r="D520" s="3">
        <v>42928</v>
      </c>
      <c r="E520" s="11" t="s">
        <v>409</v>
      </c>
      <c r="F520">
        <v>30</v>
      </c>
      <c r="G520" t="s">
        <v>344</v>
      </c>
      <c r="H520" t="s">
        <v>345</v>
      </c>
      <c r="I520">
        <v>63</v>
      </c>
      <c r="J520">
        <v>0</v>
      </c>
      <c r="K520">
        <v>0</v>
      </c>
      <c r="L520">
        <v>6.52</v>
      </c>
      <c r="M520">
        <v>33.130000000000003</v>
      </c>
      <c r="N520">
        <v>39.659999999999997</v>
      </c>
      <c r="O520">
        <v>2017</v>
      </c>
      <c r="P520">
        <v>7</v>
      </c>
      <c r="Q520">
        <v>12</v>
      </c>
      <c r="R520">
        <v>20170612</v>
      </c>
      <c r="S520" s="237" t="str">
        <f t="shared" si="8"/>
        <v>Jul</v>
      </c>
    </row>
    <row r="521" spans="1:19" x14ac:dyDescent="0.25">
      <c r="A521">
        <v>3624099500</v>
      </c>
      <c r="B521" t="str">
        <f>VLOOKUP(A521,'Energy Provider Accounts'!C:D,2,FALSE)</f>
        <v>Pump Stations</v>
      </c>
      <c r="C521" t="s">
        <v>342</v>
      </c>
      <c r="D521" s="3">
        <v>42961</v>
      </c>
      <c r="E521" s="11" t="s">
        <v>410</v>
      </c>
      <c r="F521">
        <v>30</v>
      </c>
      <c r="G521" t="s">
        <v>344</v>
      </c>
      <c r="H521" t="s">
        <v>345</v>
      </c>
      <c r="I521">
        <v>174</v>
      </c>
      <c r="J521">
        <v>0</v>
      </c>
      <c r="K521">
        <v>0</v>
      </c>
      <c r="L521">
        <v>27.83</v>
      </c>
      <c r="M521">
        <v>27.07</v>
      </c>
      <c r="N521">
        <v>54.93</v>
      </c>
      <c r="O521">
        <v>2017</v>
      </c>
      <c r="P521">
        <v>8</v>
      </c>
      <c r="Q521">
        <v>14</v>
      </c>
      <c r="R521">
        <v>20170715</v>
      </c>
      <c r="S521" s="237" t="str">
        <f t="shared" si="8"/>
        <v>Aug</v>
      </c>
    </row>
    <row r="522" spans="1:19" x14ac:dyDescent="0.25">
      <c r="A522">
        <v>3624099500</v>
      </c>
      <c r="B522" t="str">
        <f>VLOOKUP(A522,'Energy Provider Accounts'!C:D,2,FALSE)</f>
        <v>Pump Stations</v>
      </c>
      <c r="C522" t="s">
        <v>342</v>
      </c>
      <c r="D522" s="3">
        <v>42990</v>
      </c>
      <c r="E522" s="11" t="s">
        <v>389</v>
      </c>
      <c r="F522">
        <v>30</v>
      </c>
      <c r="G522" t="s">
        <v>344</v>
      </c>
      <c r="H522" t="s">
        <v>345</v>
      </c>
      <c r="I522">
        <v>223</v>
      </c>
      <c r="J522">
        <v>0</v>
      </c>
      <c r="K522">
        <v>0</v>
      </c>
      <c r="L522">
        <v>1.96</v>
      </c>
      <c r="M522">
        <v>41.5</v>
      </c>
      <c r="N522">
        <v>43.48</v>
      </c>
      <c r="O522">
        <v>2017</v>
      </c>
      <c r="P522">
        <v>9</v>
      </c>
      <c r="Q522">
        <v>12</v>
      </c>
      <c r="R522">
        <v>20170813</v>
      </c>
      <c r="S522" s="237" t="str">
        <f t="shared" si="8"/>
        <v>Sep</v>
      </c>
    </row>
    <row r="523" spans="1:19" x14ac:dyDescent="0.25">
      <c r="A523">
        <v>3624099500</v>
      </c>
      <c r="B523" t="str">
        <f>VLOOKUP(A523,'Energy Provider Accounts'!C:D,2,FALSE)</f>
        <v>Pump Stations</v>
      </c>
      <c r="C523" t="s">
        <v>342</v>
      </c>
      <c r="D523" s="3">
        <v>43021</v>
      </c>
      <c r="E523" s="11" t="s">
        <v>411</v>
      </c>
      <c r="F523">
        <v>30</v>
      </c>
      <c r="G523" t="s">
        <v>344</v>
      </c>
      <c r="H523" t="s">
        <v>345</v>
      </c>
      <c r="I523">
        <v>305</v>
      </c>
      <c r="J523">
        <v>0</v>
      </c>
      <c r="K523">
        <v>0</v>
      </c>
      <c r="L523">
        <v>2.57</v>
      </c>
      <c r="M523">
        <v>43.89</v>
      </c>
      <c r="N523">
        <v>46.48</v>
      </c>
      <c r="O523">
        <v>2017</v>
      </c>
      <c r="P523">
        <v>10</v>
      </c>
      <c r="Q523">
        <v>13</v>
      </c>
      <c r="R523">
        <v>20170913</v>
      </c>
      <c r="S523" s="237" t="str">
        <f t="shared" si="8"/>
        <v>Oct</v>
      </c>
    </row>
    <row r="524" spans="1:19" x14ac:dyDescent="0.25">
      <c r="A524">
        <v>3624099500</v>
      </c>
      <c r="B524" t="str">
        <f>VLOOKUP(A524,'Energy Provider Accounts'!C:D,2,FALSE)</f>
        <v>Pump Stations</v>
      </c>
      <c r="C524" t="s">
        <v>342</v>
      </c>
      <c r="D524" s="3">
        <v>43049</v>
      </c>
      <c r="E524" s="11" t="s">
        <v>391</v>
      </c>
      <c r="F524">
        <v>30</v>
      </c>
      <c r="G524" t="s">
        <v>344</v>
      </c>
      <c r="H524" t="s">
        <v>345</v>
      </c>
      <c r="I524">
        <v>239</v>
      </c>
      <c r="J524">
        <v>0</v>
      </c>
      <c r="K524">
        <v>0</v>
      </c>
      <c r="L524">
        <v>1.93</v>
      </c>
      <c r="M524">
        <v>41.96</v>
      </c>
      <c r="N524">
        <v>43.91</v>
      </c>
      <c r="O524">
        <v>2017</v>
      </c>
      <c r="P524">
        <v>11</v>
      </c>
      <c r="Q524">
        <v>10</v>
      </c>
      <c r="R524">
        <v>20171011</v>
      </c>
      <c r="S524" s="237" t="str">
        <f t="shared" si="8"/>
        <v>Nov</v>
      </c>
    </row>
    <row r="525" spans="1:19" x14ac:dyDescent="0.25">
      <c r="A525">
        <v>3624099500</v>
      </c>
      <c r="B525" t="str">
        <f>VLOOKUP(A525,'Energy Provider Accounts'!C:D,2,FALSE)</f>
        <v>Pump Stations</v>
      </c>
      <c r="C525" t="s">
        <v>342</v>
      </c>
      <c r="D525" s="3">
        <v>43081</v>
      </c>
      <c r="E525" s="11" t="s">
        <v>412</v>
      </c>
      <c r="F525">
        <v>30</v>
      </c>
      <c r="G525" t="s">
        <v>344</v>
      </c>
      <c r="H525" t="s">
        <v>345</v>
      </c>
      <c r="I525">
        <v>134</v>
      </c>
      <c r="J525">
        <v>0</v>
      </c>
      <c r="K525">
        <v>0</v>
      </c>
      <c r="L525">
        <v>1.1399999999999999</v>
      </c>
      <c r="M525">
        <v>38.909999999999997</v>
      </c>
      <c r="N525">
        <v>40.07</v>
      </c>
      <c r="O525">
        <v>2017</v>
      </c>
      <c r="P525">
        <v>12</v>
      </c>
      <c r="Q525">
        <v>12</v>
      </c>
      <c r="R525">
        <v>20171112</v>
      </c>
      <c r="S525" s="237" t="str">
        <f t="shared" si="8"/>
        <v>Dec</v>
      </c>
    </row>
    <row r="526" spans="1:19" x14ac:dyDescent="0.25">
      <c r="A526">
        <v>3637047000</v>
      </c>
      <c r="B526" t="str">
        <f>VLOOKUP(A526,'Energy Provider Accounts'!C:D,2,FALSE)</f>
        <v>Pump Stations</v>
      </c>
      <c r="C526" t="s">
        <v>342</v>
      </c>
      <c r="D526" s="3">
        <v>42384</v>
      </c>
      <c r="E526" s="11" t="s">
        <v>369</v>
      </c>
      <c r="F526">
        <v>30</v>
      </c>
      <c r="G526" t="s">
        <v>344</v>
      </c>
      <c r="H526" t="s">
        <v>345</v>
      </c>
      <c r="I526">
        <v>832</v>
      </c>
      <c r="J526">
        <v>4</v>
      </c>
      <c r="K526">
        <v>37.89</v>
      </c>
      <c r="L526">
        <v>5.04</v>
      </c>
      <c r="M526">
        <v>89.56</v>
      </c>
      <c r="N526">
        <v>132.53</v>
      </c>
      <c r="O526">
        <v>2016</v>
      </c>
      <c r="P526">
        <v>1</v>
      </c>
      <c r="Q526">
        <v>15</v>
      </c>
      <c r="R526">
        <v>20151216</v>
      </c>
      <c r="S526" s="237" t="str">
        <f t="shared" si="8"/>
        <v>Jan</v>
      </c>
    </row>
    <row r="527" spans="1:19" x14ac:dyDescent="0.25">
      <c r="A527">
        <v>3637047000</v>
      </c>
      <c r="B527" t="str">
        <f>VLOOKUP(A527,'Energy Provider Accounts'!C:D,2,FALSE)</f>
        <v>Pump Stations</v>
      </c>
      <c r="C527" t="s">
        <v>342</v>
      </c>
      <c r="D527" s="3">
        <v>42417</v>
      </c>
      <c r="E527" s="11" t="s">
        <v>448</v>
      </c>
      <c r="F527">
        <v>30</v>
      </c>
      <c r="G527" t="s">
        <v>344</v>
      </c>
      <c r="H527" t="s">
        <v>345</v>
      </c>
      <c r="I527">
        <v>736</v>
      </c>
      <c r="J527">
        <v>4</v>
      </c>
      <c r="K527">
        <v>37.049999999999997</v>
      </c>
      <c r="L527">
        <v>3.3</v>
      </c>
      <c r="M527">
        <v>86.88</v>
      </c>
      <c r="N527">
        <v>127.29</v>
      </c>
      <c r="O527">
        <v>2016</v>
      </c>
      <c r="P527">
        <v>2</v>
      </c>
      <c r="Q527">
        <v>17</v>
      </c>
      <c r="R527">
        <v>20160118</v>
      </c>
      <c r="S527" s="237" t="str">
        <f t="shared" si="8"/>
        <v>Feb</v>
      </c>
    </row>
    <row r="528" spans="1:19" x14ac:dyDescent="0.25">
      <c r="A528">
        <v>3637047000</v>
      </c>
      <c r="B528" t="str">
        <f>VLOOKUP(A528,'Energy Provider Accounts'!C:D,2,FALSE)</f>
        <v>Pump Stations</v>
      </c>
      <c r="C528" t="s">
        <v>342</v>
      </c>
      <c r="D528" s="3">
        <v>42446</v>
      </c>
      <c r="E528" s="11" t="s">
        <v>449</v>
      </c>
      <c r="F528">
        <v>30</v>
      </c>
      <c r="G528" t="s">
        <v>344</v>
      </c>
      <c r="H528" t="s">
        <v>345</v>
      </c>
      <c r="I528">
        <v>729</v>
      </c>
      <c r="J528">
        <v>4</v>
      </c>
      <c r="K528">
        <v>38.729999999999997</v>
      </c>
      <c r="L528">
        <v>9.19</v>
      </c>
      <c r="M528">
        <v>86.86</v>
      </c>
      <c r="N528">
        <v>134.85</v>
      </c>
      <c r="O528">
        <v>2016</v>
      </c>
      <c r="P528">
        <v>3</v>
      </c>
      <c r="Q528">
        <v>17</v>
      </c>
      <c r="R528">
        <v>20160216</v>
      </c>
      <c r="S528" s="237" t="str">
        <f t="shared" si="8"/>
        <v>Mar</v>
      </c>
    </row>
    <row r="529" spans="1:19" x14ac:dyDescent="0.25">
      <c r="A529">
        <v>3637047000</v>
      </c>
      <c r="B529" t="str">
        <f>VLOOKUP(A529,'Energy Provider Accounts'!C:D,2,FALSE)</f>
        <v>Pump Stations</v>
      </c>
      <c r="C529" t="s">
        <v>342</v>
      </c>
      <c r="D529" s="3">
        <v>42478</v>
      </c>
      <c r="E529" s="11" t="s">
        <v>450</v>
      </c>
      <c r="F529">
        <v>30</v>
      </c>
      <c r="G529" t="s">
        <v>344</v>
      </c>
      <c r="H529" t="s">
        <v>345</v>
      </c>
      <c r="I529">
        <v>501</v>
      </c>
      <c r="J529">
        <v>4</v>
      </c>
      <c r="K529">
        <v>40.42</v>
      </c>
      <c r="L529">
        <v>3.97</v>
      </c>
      <c r="M529">
        <v>85.98</v>
      </c>
      <c r="N529">
        <v>130.41</v>
      </c>
      <c r="O529">
        <v>2016</v>
      </c>
      <c r="P529">
        <v>4</v>
      </c>
      <c r="Q529">
        <v>18</v>
      </c>
      <c r="R529">
        <v>20160319</v>
      </c>
      <c r="S529" s="237" t="str">
        <f t="shared" si="8"/>
        <v>Apr</v>
      </c>
    </row>
    <row r="530" spans="1:19" x14ac:dyDescent="0.25">
      <c r="A530">
        <v>3637047000</v>
      </c>
      <c r="B530" t="str">
        <f>VLOOKUP(A530,'Energy Provider Accounts'!C:D,2,FALSE)</f>
        <v>Pump Stations</v>
      </c>
      <c r="C530" t="s">
        <v>342</v>
      </c>
      <c r="D530" s="3">
        <v>42507</v>
      </c>
      <c r="E530" s="11" t="s">
        <v>451</v>
      </c>
      <c r="F530">
        <v>30</v>
      </c>
      <c r="G530" t="s">
        <v>344</v>
      </c>
      <c r="H530" t="s">
        <v>345</v>
      </c>
      <c r="I530">
        <v>457</v>
      </c>
      <c r="J530">
        <v>3</v>
      </c>
      <c r="K530">
        <v>32</v>
      </c>
      <c r="L530">
        <v>3.65</v>
      </c>
      <c r="M530">
        <v>85.79</v>
      </c>
      <c r="N530">
        <v>121.48</v>
      </c>
      <c r="O530">
        <v>2016</v>
      </c>
      <c r="P530">
        <v>5</v>
      </c>
      <c r="Q530">
        <v>17</v>
      </c>
      <c r="R530">
        <v>20160417</v>
      </c>
      <c r="S530" s="237" t="str">
        <f t="shared" si="8"/>
        <v>May</v>
      </c>
    </row>
    <row r="531" spans="1:19" x14ac:dyDescent="0.25">
      <c r="A531">
        <v>3637047000</v>
      </c>
      <c r="B531" t="str">
        <f>VLOOKUP(A531,'Energy Provider Accounts'!C:D,2,FALSE)</f>
        <v>Pump Stations</v>
      </c>
      <c r="C531" t="s">
        <v>342</v>
      </c>
      <c r="D531" s="3">
        <v>42536</v>
      </c>
      <c r="E531" s="11" t="s">
        <v>374</v>
      </c>
      <c r="F531">
        <v>30</v>
      </c>
      <c r="G531" t="s">
        <v>344</v>
      </c>
      <c r="H531" t="s">
        <v>345</v>
      </c>
      <c r="I531">
        <v>402</v>
      </c>
      <c r="J531">
        <v>4</v>
      </c>
      <c r="K531">
        <v>33.68</v>
      </c>
      <c r="L531">
        <v>1.72</v>
      </c>
      <c r="M531">
        <v>85.58</v>
      </c>
      <c r="N531">
        <v>121.02</v>
      </c>
      <c r="O531">
        <v>2016</v>
      </c>
      <c r="P531">
        <v>6</v>
      </c>
      <c r="Q531">
        <v>15</v>
      </c>
      <c r="R531">
        <v>20160516</v>
      </c>
      <c r="S531" s="237" t="str">
        <f t="shared" si="8"/>
        <v>Jun</v>
      </c>
    </row>
    <row r="532" spans="1:19" x14ac:dyDescent="0.25">
      <c r="A532">
        <v>3637047000</v>
      </c>
      <c r="B532" t="str">
        <f>VLOOKUP(A532,'Energy Provider Accounts'!C:D,2,FALSE)</f>
        <v>Pump Stations</v>
      </c>
      <c r="C532" t="s">
        <v>342</v>
      </c>
      <c r="D532" s="3">
        <v>42569</v>
      </c>
      <c r="E532" s="11" t="s">
        <v>452</v>
      </c>
      <c r="F532">
        <v>30</v>
      </c>
      <c r="G532" t="s">
        <v>344</v>
      </c>
      <c r="H532" t="s">
        <v>345</v>
      </c>
      <c r="I532">
        <v>421</v>
      </c>
      <c r="J532">
        <v>4</v>
      </c>
      <c r="K532">
        <v>36.25</v>
      </c>
      <c r="L532">
        <v>51.11</v>
      </c>
      <c r="M532">
        <v>61.49</v>
      </c>
      <c r="N532">
        <v>148.88999999999999</v>
      </c>
      <c r="O532">
        <v>2016</v>
      </c>
      <c r="P532">
        <v>7</v>
      </c>
      <c r="Q532">
        <v>18</v>
      </c>
      <c r="R532">
        <v>20160618</v>
      </c>
      <c r="S532" s="237" t="str">
        <f t="shared" si="8"/>
        <v>Jul</v>
      </c>
    </row>
    <row r="533" spans="1:19" x14ac:dyDescent="0.25">
      <c r="A533">
        <v>3637047000</v>
      </c>
      <c r="B533" t="str">
        <f>VLOOKUP(A533,'Energy Provider Accounts'!C:D,2,FALSE)</f>
        <v>Pump Stations</v>
      </c>
      <c r="C533" t="s">
        <v>342</v>
      </c>
      <c r="D533" s="3">
        <v>42599</v>
      </c>
      <c r="E533" s="11" t="s">
        <v>453</v>
      </c>
      <c r="F533">
        <v>30</v>
      </c>
      <c r="G533" t="s">
        <v>344</v>
      </c>
      <c r="H533" t="s">
        <v>345</v>
      </c>
      <c r="I533">
        <v>406</v>
      </c>
      <c r="J533">
        <v>4</v>
      </c>
      <c r="K533">
        <v>36.83</v>
      </c>
      <c r="L533">
        <v>44.53</v>
      </c>
      <c r="M533">
        <v>64.959999999999994</v>
      </c>
      <c r="N533">
        <v>146.37</v>
      </c>
      <c r="O533">
        <v>2016</v>
      </c>
      <c r="P533">
        <v>8</v>
      </c>
      <c r="Q533">
        <v>17</v>
      </c>
      <c r="R533">
        <v>20160718</v>
      </c>
      <c r="S533" s="237" t="str">
        <f t="shared" si="8"/>
        <v>Aug</v>
      </c>
    </row>
    <row r="534" spans="1:19" x14ac:dyDescent="0.25">
      <c r="A534">
        <v>3637047000</v>
      </c>
      <c r="B534" t="str">
        <f>VLOOKUP(A534,'Energy Provider Accounts'!C:D,2,FALSE)</f>
        <v>Pump Stations</v>
      </c>
      <c r="C534" t="s">
        <v>342</v>
      </c>
      <c r="D534" s="3">
        <v>42628</v>
      </c>
      <c r="E534" s="11" t="s">
        <v>377</v>
      </c>
      <c r="F534">
        <v>30</v>
      </c>
      <c r="G534" t="s">
        <v>344</v>
      </c>
      <c r="H534" t="s">
        <v>345</v>
      </c>
      <c r="I534">
        <v>322</v>
      </c>
      <c r="J534">
        <v>4</v>
      </c>
      <c r="K534">
        <v>39.47</v>
      </c>
      <c r="L534">
        <v>52.35</v>
      </c>
      <c r="M534">
        <v>60.38</v>
      </c>
      <c r="N534">
        <v>152.26</v>
      </c>
      <c r="O534">
        <v>2016</v>
      </c>
      <c r="P534">
        <v>9</v>
      </c>
      <c r="Q534">
        <v>15</v>
      </c>
      <c r="R534">
        <v>20160816</v>
      </c>
      <c r="S534" s="237" t="str">
        <f t="shared" si="8"/>
        <v>Sep</v>
      </c>
    </row>
    <row r="535" spans="1:19" x14ac:dyDescent="0.25">
      <c r="A535">
        <v>3637047000</v>
      </c>
      <c r="B535" t="str">
        <f>VLOOKUP(A535,'Energy Provider Accounts'!C:D,2,FALSE)</f>
        <v>Pump Stations</v>
      </c>
      <c r="C535" t="s">
        <v>342</v>
      </c>
      <c r="D535" s="3">
        <v>42657</v>
      </c>
      <c r="E535" s="11" t="s">
        <v>454</v>
      </c>
      <c r="F535">
        <v>30</v>
      </c>
      <c r="G535" t="s">
        <v>344</v>
      </c>
      <c r="H535" t="s">
        <v>345</v>
      </c>
      <c r="I535">
        <v>336</v>
      </c>
      <c r="J535">
        <v>4</v>
      </c>
      <c r="K535">
        <v>40.340000000000003</v>
      </c>
      <c r="L535">
        <v>35.78</v>
      </c>
      <c r="M535">
        <v>68.83</v>
      </c>
      <c r="N535">
        <v>144.99</v>
      </c>
      <c r="O535">
        <v>2016</v>
      </c>
      <c r="P535">
        <v>10</v>
      </c>
      <c r="Q535">
        <v>14</v>
      </c>
      <c r="R535">
        <v>20160914</v>
      </c>
      <c r="S535" s="237" t="str">
        <f t="shared" si="8"/>
        <v>Oct</v>
      </c>
    </row>
    <row r="536" spans="1:19" x14ac:dyDescent="0.25">
      <c r="A536">
        <v>3637047000</v>
      </c>
      <c r="B536" t="str">
        <f>VLOOKUP(A536,'Energy Provider Accounts'!C:D,2,FALSE)</f>
        <v>Pump Stations</v>
      </c>
      <c r="C536" t="s">
        <v>342</v>
      </c>
      <c r="D536" s="3">
        <v>42688</v>
      </c>
      <c r="E536" s="11" t="s">
        <v>455</v>
      </c>
      <c r="F536">
        <v>30</v>
      </c>
      <c r="G536" t="s">
        <v>344</v>
      </c>
      <c r="H536" t="s">
        <v>345</v>
      </c>
      <c r="I536">
        <v>436</v>
      </c>
      <c r="J536">
        <v>4</v>
      </c>
      <c r="K536">
        <v>41.22</v>
      </c>
      <c r="L536">
        <v>51.22</v>
      </c>
      <c r="M536">
        <v>62.03</v>
      </c>
      <c r="N536">
        <v>154.52000000000001</v>
      </c>
      <c r="O536">
        <v>2016</v>
      </c>
      <c r="P536">
        <v>11</v>
      </c>
      <c r="Q536">
        <v>14</v>
      </c>
      <c r="R536">
        <v>20161015</v>
      </c>
      <c r="S536" s="237" t="str">
        <f t="shared" si="8"/>
        <v>Nov</v>
      </c>
    </row>
    <row r="537" spans="1:19" x14ac:dyDescent="0.25">
      <c r="A537">
        <v>3637047000</v>
      </c>
      <c r="B537" t="str">
        <f>VLOOKUP(A537,'Energy Provider Accounts'!C:D,2,FALSE)</f>
        <v>Pump Stations</v>
      </c>
      <c r="C537" t="s">
        <v>342</v>
      </c>
      <c r="D537" s="3">
        <v>42719</v>
      </c>
      <c r="E537" s="11" t="s">
        <v>456</v>
      </c>
      <c r="F537">
        <v>30</v>
      </c>
      <c r="G537" t="s">
        <v>344</v>
      </c>
      <c r="H537" t="s">
        <v>345</v>
      </c>
      <c r="I537">
        <v>690</v>
      </c>
      <c r="J537">
        <v>4</v>
      </c>
      <c r="K537">
        <v>42.97</v>
      </c>
      <c r="L537">
        <v>97.35</v>
      </c>
      <c r="M537">
        <v>40.729999999999997</v>
      </c>
      <c r="N537">
        <v>181.12</v>
      </c>
      <c r="O537">
        <v>2016</v>
      </c>
      <c r="P537">
        <v>12</v>
      </c>
      <c r="Q537">
        <v>15</v>
      </c>
      <c r="R537">
        <v>20161115</v>
      </c>
      <c r="S537" s="237" t="str">
        <f t="shared" si="8"/>
        <v>Dec</v>
      </c>
    </row>
    <row r="538" spans="1:19" x14ac:dyDescent="0.25">
      <c r="A538">
        <v>3637047000</v>
      </c>
      <c r="B538" t="str">
        <f>VLOOKUP(A538,'Energy Provider Accounts'!C:D,2,FALSE)</f>
        <v>Pump Stations</v>
      </c>
      <c r="C538" t="s">
        <v>342</v>
      </c>
      <c r="D538" s="3">
        <v>42752</v>
      </c>
      <c r="E538" s="11" t="s">
        <v>457</v>
      </c>
      <c r="F538">
        <v>30</v>
      </c>
      <c r="G538" t="s">
        <v>344</v>
      </c>
      <c r="H538" t="s">
        <v>345</v>
      </c>
      <c r="I538">
        <v>809</v>
      </c>
      <c r="J538">
        <v>4</v>
      </c>
      <c r="K538">
        <v>37.71</v>
      </c>
      <c r="L538">
        <v>82.44</v>
      </c>
      <c r="M538">
        <v>48.57</v>
      </c>
      <c r="N538">
        <v>168.77</v>
      </c>
      <c r="O538">
        <v>2017</v>
      </c>
      <c r="P538">
        <v>1</v>
      </c>
      <c r="Q538">
        <v>17</v>
      </c>
      <c r="R538">
        <v>20161218</v>
      </c>
      <c r="S538" s="237" t="str">
        <f t="shared" si="8"/>
        <v>Jan</v>
      </c>
    </row>
    <row r="539" spans="1:19" x14ac:dyDescent="0.25">
      <c r="A539">
        <v>3637047000</v>
      </c>
      <c r="B539" t="str">
        <f>VLOOKUP(A539,'Energy Provider Accounts'!C:D,2,FALSE)</f>
        <v>Pump Stations</v>
      </c>
      <c r="C539" t="s">
        <v>342</v>
      </c>
      <c r="D539" s="3">
        <v>42788</v>
      </c>
      <c r="E539" s="11" t="s">
        <v>382</v>
      </c>
      <c r="F539">
        <v>36</v>
      </c>
      <c r="G539" t="s">
        <v>344</v>
      </c>
      <c r="H539" t="s">
        <v>345</v>
      </c>
      <c r="I539">
        <v>927</v>
      </c>
      <c r="J539">
        <v>5</v>
      </c>
      <c r="K539">
        <v>58.93</v>
      </c>
      <c r="L539">
        <v>137.27000000000001</v>
      </c>
      <c r="M539">
        <v>38.090000000000003</v>
      </c>
      <c r="N539">
        <v>234.39</v>
      </c>
      <c r="O539">
        <v>2017</v>
      </c>
      <c r="P539">
        <v>2</v>
      </c>
      <c r="Q539">
        <v>22</v>
      </c>
      <c r="R539">
        <v>20170117</v>
      </c>
      <c r="S539" s="237" t="str">
        <f t="shared" si="8"/>
        <v>Feb</v>
      </c>
    </row>
    <row r="540" spans="1:19" x14ac:dyDescent="0.25">
      <c r="A540">
        <v>3637047000</v>
      </c>
      <c r="B540" t="str">
        <f>VLOOKUP(A540,'Energy Provider Accounts'!C:D,2,FALSE)</f>
        <v>Pump Stations</v>
      </c>
      <c r="C540" t="s">
        <v>342</v>
      </c>
      <c r="D540" s="3">
        <v>42815</v>
      </c>
      <c r="E540" s="11" t="s">
        <v>458</v>
      </c>
      <c r="F540">
        <v>30</v>
      </c>
      <c r="G540" t="s">
        <v>344</v>
      </c>
      <c r="H540" t="s">
        <v>345</v>
      </c>
      <c r="I540">
        <v>633</v>
      </c>
      <c r="J540">
        <v>4</v>
      </c>
      <c r="K540">
        <v>40.340000000000003</v>
      </c>
      <c r="L540">
        <v>79.73</v>
      </c>
      <c r="M540">
        <v>48.76</v>
      </c>
      <c r="N540">
        <v>168.9</v>
      </c>
      <c r="O540">
        <v>2017</v>
      </c>
      <c r="P540">
        <v>3</v>
      </c>
      <c r="Q540">
        <v>21</v>
      </c>
      <c r="R540">
        <v>20170219</v>
      </c>
      <c r="S540" s="237" t="str">
        <f t="shared" si="8"/>
        <v>Mar</v>
      </c>
    </row>
    <row r="541" spans="1:19" x14ac:dyDescent="0.25">
      <c r="A541">
        <v>3637047000</v>
      </c>
      <c r="B541" t="str">
        <f>VLOOKUP(A541,'Energy Provider Accounts'!C:D,2,FALSE)</f>
        <v>Pump Stations</v>
      </c>
      <c r="C541" t="s">
        <v>342</v>
      </c>
      <c r="D541" s="3">
        <v>42843</v>
      </c>
      <c r="E541" s="11" t="s">
        <v>459</v>
      </c>
      <c r="F541">
        <v>30</v>
      </c>
      <c r="G541" t="s">
        <v>344</v>
      </c>
      <c r="H541" t="s">
        <v>345</v>
      </c>
      <c r="I541">
        <v>1317</v>
      </c>
      <c r="J541">
        <v>9</v>
      </c>
      <c r="K541">
        <v>84.19</v>
      </c>
      <c r="L541">
        <v>156.81</v>
      </c>
      <c r="M541">
        <v>15.22</v>
      </c>
      <c r="N541">
        <v>256.31</v>
      </c>
      <c r="O541">
        <v>2017</v>
      </c>
      <c r="P541">
        <v>4</v>
      </c>
      <c r="Q541">
        <v>18</v>
      </c>
      <c r="R541">
        <v>20170319</v>
      </c>
      <c r="S541" s="237" t="str">
        <f t="shared" si="8"/>
        <v>Apr</v>
      </c>
    </row>
    <row r="542" spans="1:19" x14ac:dyDescent="0.25">
      <c r="A542">
        <v>3637047000</v>
      </c>
      <c r="B542" t="str">
        <f>VLOOKUP(A542,'Energy Provider Accounts'!C:D,2,FALSE)</f>
        <v>Pump Stations</v>
      </c>
      <c r="C542" t="s">
        <v>342</v>
      </c>
      <c r="D542" s="3">
        <v>42870</v>
      </c>
      <c r="E542" s="11" t="s">
        <v>460</v>
      </c>
      <c r="F542">
        <v>30</v>
      </c>
      <c r="G542" t="s">
        <v>344</v>
      </c>
      <c r="H542" t="s">
        <v>345</v>
      </c>
      <c r="I542">
        <v>2589</v>
      </c>
      <c r="J542">
        <v>9</v>
      </c>
      <c r="K542">
        <v>82.44</v>
      </c>
      <c r="L542">
        <v>476.35</v>
      </c>
      <c r="M542">
        <v>-138.58000000000001</v>
      </c>
      <c r="N542">
        <v>420.37</v>
      </c>
      <c r="O542">
        <v>2017</v>
      </c>
      <c r="P542">
        <v>5</v>
      </c>
      <c r="Q542">
        <v>15</v>
      </c>
      <c r="R542">
        <v>20170415</v>
      </c>
      <c r="S542" s="237" t="str">
        <f t="shared" si="8"/>
        <v>May</v>
      </c>
    </row>
    <row r="543" spans="1:19" x14ac:dyDescent="0.25">
      <c r="A543">
        <v>3637047000</v>
      </c>
      <c r="B543" t="str">
        <f>VLOOKUP(A543,'Energy Provider Accounts'!C:D,2,FALSE)</f>
        <v>Pump Stations</v>
      </c>
      <c r="C543" t="s">
        <v>342</v>
      </c>
      <c r="D543" s="3">
        <v>42900</v>
      </c>
      <c r="E543" s="11" t="s">
        <v>461</v>
      </c>
      <c r="F543">
        <v>30</v>
      </c>
      <c r="G543" t="s">
        <v>344</v>
      </c>
      <c r="H543" t="s">
        <v>345</v>
      </c>
      <c r="I543">
        <v>668</v>
      </c>
      <c r="J543">
        <v>4</v>
      </c>
      <c r="K543">
        <v>38.590000000000003</v>
      </c>
      <c r="L543">
        <v>101.76</v>
      </c>
      <c r="M543">
        <v>37.64</v>
      </c>
      <c r="N543">
        <v>178.06</v>
      </c>
      <c r="O543">
        <v>2017</v>
      </c>
      <c r="P543">
        <v>6</v>
      </c>
      <c r="Q543">
        <v>14</v>
      </c>
      <c r="R543">
        <v>20170515</v>
      </c>
      <c r="S543" s="237" t="str">
        <f t="shared" si="8"/>
        <v>Jun</v>
      </c>
    </row>
    <row r="544" spans="1:19" x14ac:dyDescent="0.25">
      <c r="A544">
        <v>3637047000</v>
      </c>
      <c r="B544" t="str">
        <f>VLOOKUP(A544,'Energy Provider Accounts'!C:D,2,FALSE)</f>
        <v>Pump Stations</v>
      </c>
      <c r="C544" t="s">
        <v>342</v>
      </c>
      <c r="D544" s="3">
        <v>42929</v>
      </c>
      <c r="E544" s="11" t="s">
        <v>387</v>
      </c>
      <c r="F544">
        <v>30</v>
      </c>
      <c r="G544" t="s">
        <v>344</v>
      </c>
      <c r="H544" t="s">
        <v>345</v>
      </c>
      <c r="I544">
        <v>521</v>
      </c>
      <c r="J544">
        <v>4</v>
      </c>
      <c r="K544">
        <v>39.1</v>
      </c>
      <c r="L544">
        <v>52.91</v>
      </c>
      <c r="M544">
        <v>60.97</v>
      </c>
      <c r="N544">
        <v>153.04</v>
      </c>
      <c r="O544">
        <v>2017</v>
      </c>
      <c r="P544">
        <v>7</v>
      </c>
      <c r="Q544">
        <v>13</v>
      </c>
      <c r="R544">
        <v>20170613</v>
      </c>
      <c r="S544" s="237" t="str">
        <f t="shared" si="8"/>
        <v>Jul</v>
      </c>
    </row>
    <row r="545" spans="1:19" x14ac:dyDescent="0.25">
      <c r="A545">
        <v>3637047000</v>
      </c>
      <c r="B545" t="str">
        <f>VLOOKUP(A545,'Energy Provider Accounts'!C:D,2,FALSE)</f>
        <v>Pump Stations</v>
      </c>
      <c r="C545" t="s">
        <v>342</v>
      </c>
      <c r="D545" s="3">
        <v>42958</v>
      </c>
      <c r="E545" s="11" t="s">
        <v>388</v>
      </c>
      <c r="F545">
        <v>30</v>
      </c>
      <c r="G545" t="s">
        <v>344</v>
      </c>
      <c r="H545" t="s">
        <v>345</v>
      </c>
      <c r="I545">
        <v>482</v>
      </c>
      <c r="J545">
        <v>0</v>
      </c>
      <c r="K545">
        <v>0</v>
      </c>
      <c r="L545">
        <v>78.5</v>
      </c>
      <c r="M545">
        <v>12.3</v>
      </c>
      <c r="N545">
        <v>90.83</v>
      </c>
      <c r="O545">
        <v>2017</v>
      </c>
      <c r="P545">
        <v>8</v>
      </c>
      <c r="Q545">
        <v>11</v>
      </c>
      <c r="R545">
        <v>20170712</v>
      </c>
      <c r="S545" s="237" t="str">
        <f t="shared" si="8"/>
        <v>Aug</v>
      </c>
    </row>
    <row r="546" spans="1:19" x14ac:dyDescent="0.25">
      <c r="A546">
        <v>3637047000</v>
      </c>
      <c r="B546" t="str">
        <f>VLOOKUP(A546,'Energy Provider Accounts'!C:D,2,FALSE)</f>
        <v>Pump Stations</v>
      </c>
      <c r="C546" t="s">
        <v>342</v>
      </c>
      <c r="D546" s="3">
        <v>42963</v>
      </c>
      <c r="E546" s="11" t="s">
        <v>465</v>
      </c>
      <c r="F546">
        <v>33</v>
      </c>
      <c r="G546" t="s">
        <v>413</v>
      </c>
      <c r="H546" t="s">
        <v>345</v>
      </c>
      <c r="I546">
        <v>562</v>
      </c>
      <c r="J546">
        <v>0</v>
      </c>
      <c r="K546">
        <v>0</v>
      </c>
      <c r="L546">
        <v>88.81</v>
      </c>
      <c r="M546">
        <v>13.47</v>
      </c>
      <c r="N546">
        <v>102.32</v>
      </c>
      <c r="O546">
        <v>2017</v>
      </c>
      <c r="P546">
        <v>8</v>
      </c>
      <c r="Q546">
        <v>16</v>
      </c>
      <c r="R546">
        <v>20170714</v>
      </c>
      <c r="S546" s="237" t="str">
        <f t="shared" si="8"/>
        <v>Aug</v>
      </c>
    </row>
    <row r="547" spans="1:19" x14ac:dyDescent="0.25">
      <c r="A547">
        <v>3637047000</v>
      </c>
      <c r="B547" t="str">
        <f>VLOOKUP(A547,'Energy Provider Accounts'!C:D,2,FALSE)</f>
        <v>Pump Stations</v>
      </c>
      <c r="C547" t="s">
        <v>342</v>
      </c>
      <c r="D547" s="3">
        <v>42991</v>
      </c>
      <c r="E547" s="11" t="s">
        <v>416</v>
      </c>
      <c r="F547">
        <v>30</v>
      </c>
      <c r="G547" t="s">
        <v>344</v>
      </c>
      <c r="H547" t="s">
        <v>345</v>
      </c>
      <c r="I547">
        <v>1551</v>
      </c>
      <c r="J547">
        <v>0</v>
      </c>
      <c r="K547">
        <v>0</v>
      </c>
      <c r="L547">
        <v>13.6</v>
      </c>
      <c r="M547">
        <v>80.209999999999994</v>
      </c>
      <c r="N547">
        <v>93.85</v>
      </c>
      <c r="O547">
        <v>2017</v>
      </c>
      <c r="P547">
        <v>9</v>
      </c>
      <c r="Q547">
        <v>13</v>
      </c>
      <c r="R547">
        <v>20170814</v>
      </c>
      <c r="S547" s="237" t="str">
        <f t="shared" si="8"/>
        <v>Sep</v>
      </c>
    </row>
    <row r="548" spans="1:19" x14ac:dyDescent="0.25">
      <c r="A548">
        <v>3637047000</v>
      </c>
      <c r="B548" t="str">
        <f>VLOOKUP(A548,'Energy Provider Accounts'!C:D,2,FALSE)</f>
        <v>Pump Stations</v>
      </c>
      <c r="C548" t="s">
        <v>342</v>
      </c>
      <c r="D548" s="3">
        <v>43025</v>
      </c>
      <c r="E548" s="11" t="s">
        <v>462</v>
      </c>
      <c r="F548">
        <v>30</v>
      </c>
      <c r="G548" t="s">
        <v>344</v>
      </c>
      <c r="H548" t="s">
        <v>345</v>
      </c>
      <c r="I548">
        <v>621</v>
      </c>
      <c r="J548">
        <v>0</v>
      </c>
      <c r="K548">
        <v>0</v>
      </c>
      <c r="L548">
        <v>5.2</v>
      </c>
      <c r="M548">
        <v>53.11</v>
      </c>
      <c r="N548">
        <v>58.33</v>
      </c>
      <c r="O548">
        <v>2017</v>
      </c>
      <c r="P548">
        <v>10</v>
      </c>
      <c r="Q548">
        <v>17</v>
      </c>
      <c r="R548">
        <v>20170917</v>
      </c>
      <c r="S548" s="237" t="str">
        <f t="shared" si="8"/>
        <v>Oct</v>
      </c>
    </row>
    <row r="549" spans="1:19" x14ac:dyDescent="0.25">
      <c r="A549">
        <v>3637047000</v>
      </c>
      <c r="B549" t="str">
        <f>VLOOKUP(A549,'Energy Provider Accounts'!C:D,2,FALSE)</f>
        <v>Pump Stations</v>
      </c>
      <c r="C549" t="s">
        <v>342</v>
      </c>
      <c r="D549" s="3">
        <v>43052</v>
      </c>
      <c r="E549" s="11" t="s">
        <v>463</v>
      </c>
      <c r="F549">
        <v>30</v>
      </c>
      <c r="G549" t="s">
        <v>344</v>
      </c>
      <c r="H549" t="s">
        <v>345</v>
      </c>
      <c r="I549">
        <v>563</v>
      </c>
      <c r="J549">
        <v>0</v>
      </c>
      <c r="K549">
        <v>0</v>
      </c>
      <c r="L549">
        <v>4.5999999999999996</v>
      </c>
      <c r="M549">
        <v>51.4</v>
      </c>
      <c r="N549">
        <v>56.02</v>
      </c>
      <c r="O549">
        <v>2017</v>
      </c>
      <c r="P549">
        <v>11</v>
      </c>
      <c r="Q549">
        <v>13</v>
      </c>
      <c r="R549">
        <v>20171014</v>
      </c>
      <c r="S549" s="237" t="str">
        <f t="shared" si="8"/>
        <v>Nov</v>
      </c>
    </row>
    <row r="550" spans="1:19" x14ac:dyDescent="0.25">
      <c r="A550">
        <v>3637047000</v>
      </c>
      <c r="B550" t="str">
        <f>VLOOKUP(A550,'Energy Provider Accounts'!C:D,2,FALSE)</f>
        <v>Pump Stations</v>
      </c>
      <c r="C550" t="s">
        <v>342</v>
      </c>
      <c r="D550" s="3">
        <v>43084</v>
      </c>
      <c r="E550" s="11" t="s">
        <v>464</v>
      </c>
      <c r="F550">
        <v>30</v>
      </c>
      <c r="G550" t="s">
        <v>344</v>
      </c>
      <c r="H550" t="s">
        <v>345</v>
      </c>
      <c r="I550">
        <v>699</v>
      </c>
      <c r="J550">
        <v>0</v>
      </c>
      <c r="K550">
        <v>0</v>
      </c>
      <c r="L550">
        <v>5.69</v>
      </c>
      <c r="M550">
        <v>55.38</v>
      </c>
      <c r="N550">
        <v>61.09</v>
      </c>
      <c r="O550">
        <v>2017</v>
      </c>
      <c r="P550">
        <v>12</v>
      </c>
      <c r="Q550">
        <v>15</v>
      </c>
      <c r="R550">
        <v>20171115</v>
      </c>
      <c r="S550" s="237" t="str">
        <f t="shared" si="8"/>
        <v>Dec</v>
      </c>
    </row>
    <row r="551" spans="1:19" x14ac:dyDescent="0.25">
      <c r="A551">
        <v>3637052000</v>
      </c>
      <c r="B551" t="str">
        <f>VLOOKUP(A551,'Energy Provider Accounts'!C:D,2,FALSE)</f>
        <v>Pump Stations</v>
      </c>
      <c r="C551" t="s">
        <v>342</v>
      </c>
      <c r="D551" s="3">
        <v>42384</v>
      </c>
      <c r="E551" s="11" t="s">
        <v>369</v>
      </c>
      <c r="F551">
        <v>30</v>
      </c>
      <c r="G551" t="s">
        <v>344</v>
      </c>
      <c r="H551" t="s">
        <v>345</v>
      </c>
      <c r="I551">
        <v>3510</v>
      </c>
      <c r="J551">
        <v>23</v>
      </c>
      <c r="K551">
        <v>200.4</v>
      </c>
      <c r="L551">
        <v>21.27</v>
      </c>
      <c r="M551">
        <v>107.42</v>
      </c>
      <c r="N551">
        <v>329.19</v>
      </c>
      <c r="O551">
        <v>2016</v>
      </c>
      <c r="P551">
        <v>1</v>
      </c>
      <c r="Q551">
        <v>15</v>
      </c>
      <c r="R551">
        <v>20151216</v>
      </c>
      <c r="S551" s="237" t="str">
        <f t="shared" si="8"/>
        <v>Jan</v>
      </c>
    </row>
    <row r="552" spans="1:19" x14ac:dyDescent="0.25">
      <c r="A552">
        <v>3637052000</v>
      </c>
      <c r="B552" t="str">
        <f>VLOOKUP(A552,'Energy Provider Accounts'!C:D,2,FALSE)</f>
        <v>Pump Stations</v>
      </c>
      <c r="C552" t="s">
        <v>342</v>
      </c>
      <c r="D552" s="3">
        <v>42416</v>
      </c>
      <c r="E552" s="11" t="s">
        <v>370</v>
      </c>
      <c r="F552">
        <v>30</v>
      </c>
      <c r="G552" t="s">
        <v>344</v>
      </c>
      <c r="H552" t="s">
        <v>345</v>
      </c>
      <c r="I552">
        <v>2970</v>
      </c>
      <c r="J552">
        <v>20</v>
      </c>
      <c r="K552">
        <v>170.93</v>
      </c>
      <c r="L552">
        <v>13.31</v>
      </c>
      <c r="M552">
        <v>95.64</v>
      </c>
      <c r="N552">
        <v>280.01</v>
      </c>
      <c r="O552">
        <v>2016</v>
      </c>
      <c r="P552">
        <v>2</v>
      </c>
      <c r="Q552">
        <v>16</v>
      </c>
      <c r="R552">
        <v>20160117</v>
      </c>
      <c r="S552" s="237" t="str">
        <f t="shared" si="8"/>
        <v>Feb</v>
      </c>
    </row>
    <row r="553" spans="1:19" x14ac:dyDescent="0.25">
      <c r="A553">
        <v>3637052000</v>
      </c>
      <c r="B553" t="str">
        <f>VLOOKUP(A553,'Energy Provider Accounts'!C:D,2,FALSE)</f>
        <v>Pump Stations</v>
      </c>
      <c r="C553" t="s">
        <v>342</v>
      </c>
      <c r="D553" s="3">
        <v>42446</v>
      </c>
      <c r="E553" s="11" t="s">
        <v>449</v>
      </c>
      <c r="F553">
        <v>30</v>
      </c>
      <c r="G553" t="s">
        <v>344</v>
      </c>
      <c r="H553" t="s">
        <v>345</v>
      </c>
      <c r="I553">
        <v>2304</v>
      </c>
      <c r="J553">
        <v>18</v>
      </c>
      <c r="K553">
        <v>159.13999999999999</v>
      </c>
      <c r="L553">
        <v>29.05</v>
      </c>
      <c r="M553">
        <v>93.04</v>
      </c>
      <c r="N553">
        <v>281.38</v>
      </c>
      <c r="O553">
        <v>2016</v>
      </c>
      <c r="P553">
        <v>3</v>
      </c>
      <c r="Q553">
        <v>17</v>
      </c>
      <c r="R553">
        <v>20160216</v>
      </c>
      <c r="S553" s="237" t="str">
        <f t="shared" si="8"/>
        <v>Mar</v>
      </c>
    </row>
    <row r="554" spans="1:19" x14ac:dyDescent="0.25">
      <c r="A554">
        <v>3637052000</v>
      </c>
      <c r="B554" t="str">
        <f>VLOOKUP(A554,'Energy Provider Accounts'!C:D,2,FALSE)</f>
        <v>Pump Stations</v>
      </c>
      <c r="C554" t="s">
        <v>342</v>
      </c>
      <c r="D554" s="3">
        <v>42478</v>
      </c>
      <c r="E554" s="11" t="s">
        <v>450</v>
      </c>
      <c r="F554">
        <v>30</v>
      </c>
      <c r="G554" t="s">
        <v>344</v>
      </c>
      <c r="H554" t="s">
        <v>345</v>
      </c>
      <c r="I554">
        <v>1494</v>
      </c>
      <c r="J554">
        <v>14</v>
      </c>
      <c r="K554">
        <v>117.88</v>
      </c>
      <c r="L554">
        <v>11.83</v>
      </c>
      <c r="M554">
        <v>89.86</v>
      </c>
      <c r="N554">
        <v>219.64</v>
      </c>
      <c r="O554">
        <v>2016</v>
      </c>
      <c r="P554">
        <v>4</v>
      </c>
      <c r="Q554">
        <v>18</v>
      </c>
      <c r="R554">
        <v>20160319</v>
      </c>
      <c r="S554" s="237" t="str">
        <f t="shared" si="8"/>
        <v>Apr</v>
      </c>
    </row>
    <row r="555" spans="1:19" x14ac:dyDescent="0.25">
      <c r="A555">
        <v>3637052000</v>
      </c>
      <c r="B555" t="str">
        <f>VLOOKUP(A555,'Energy Provider Accounts'!C:D,2,FALSE)</f>
        <v>Pump Stations</v>
      </c>
      <c r="C555" t="s">
        <v>342</v>
      </c>
      <c r="D555" s="3">
        <v>42507</v>
      </c>
      <c r="E555" s="11" t="s">
        <v>451</v>
      </c>
      <c r="F555">
        <v>30</v>
      </c>
      <c r="G555" t="s">
        <v>344</v>
      </c>
      <c r="H555" t="s">
        <v>345</v>
      </c>
      <c r="I555">
        <v>972</v>
      </c>
      <c r="J555">
        <v>2</v>
      </c>
      <c r="K555">
        <v>24.42</v>
      </c>
      <c r="L555">
        <v>7.77</v>
      </c>
      <c r="M555">
        <v>87.81</v>
      </c>
      <c r="N555">
        <v>120.04</v>
      </c>
      <c r="O555">
        <v>2016</v>
      </c>
      <c r="P555">
        <v>5</v>
      </c>
      <c r="Q555">
        <v>17</v>
      </c>
      <c r="R555">
        <v>20160417</v>
      </c>
      <c r="S555" s="237" t="str">
        <f t="shared" si="8"/>
        <v>May</v>
      </c>
    </row>
    <row r="556" spans="1:19" x14ac:dyDescent="0.25">
      <c r="A556">
        <v>3637052000</v>
      </c>
      <c r="B556" t="str">
        <f>VLOOKUP(A556,'Energy Provider Accounts'!C:D,2,FALSE)</f>
        <v>Pump Stations</v>
      </c>
      <c r="C556" t="s">
        <v>342</v>
      </c>
      <c r="D556" s="3">
        <v>42536</v>
      </c>
      <c r="E556" s="11" t="s">
        <v>374</v>
      </c>
      <c r="F556">
        <v>30</v>
      </c>
      <c r="G556" t="s">
        <v>344</v>
      </c>
      <c r="H556" t="s">
        <v>345</v>
      </c>
      <c r="I556">
        <v>810</v>
      </c>
      <c r="J556">
        <v>6</v>
      </c>
      <c r="K556">
        <v>53.05</v>
      </c>
      <c r="L556">
        <v>3.47</v>
      </c>
      <c r="M556">
        <v>87.18</v>
      </c>
      <c r="N556">
        <v>143.75</v>
      </c>
      <c r="O556">
        <v>2016</v>
      </c>
      <c r="P556">
        <v>6</v>
      </c>
      <c r="Q556">
        <v>15</v>
      </c>
      <c r="R556">
        <v>20160516</v>
      </c>
      <c r="S556" s="237" t="str">
        <f t="shared" si="8"/>
        <v>Jun</v>
      </c>
    </row>
    <row r="557" spans="1:19" x14ac:dyDescent="0.25">
      <c r="A557">
        <v>3637052000</v>
      </c>
      <c r="B557" t="str">
        <f>VLOOKUP(A557,'Energy Provider Accounts'!C:D,2,FALSE)</f>
        <v>Pump Stations</v>
      </c>
      <c r="C557" t="s">
        <v>342</v>
      </c>
      <c r="D557" s="3">
        <v>42569</v>
      </c>
      <c r="E557" s="11" t="s">
        <v>452</v>
      </c>
      <c r="F557">
        <v>30</v>
      </c>
      <c r="G557" t="s">
        <v>344</v>
      </c>
      <c r="H557" t="s">
        <v>345</v>
      </c>
      <c r="I557">
        <v>774</v>
      </c>
      <c r="J557">
        <v>10</v>
      </c>
      <c r="K557">
        <v>87.16</v>
      </c>
      <c r="L557">
        <v>93.93</v>
      </c>
      <c r="M557">
        <v>42.63</v>
      </c>
      <c r="N557">
        <v>223.8</v>
      </c>
      <c r="O557">
        <v>2016</v>
      </c>
      <c r="P557">
        <v>7</v>
      </c>
      <c r="Q557">
        <v>18</v>
      </c>
      <c r="R557">
        <v>20160618</v>
      </c>
      <c r="S557" s="237" t="str">
        <f t="shared" si="8"/>
        <v>Jul</v>
      </c>
    </row>
    <row r="558" spans="1:19" x14ac:dyDescent="0.25">
      <c r="A558">
        <v>3637052000</v>
      </c>
      <c r="B558" t="str">
        <f>VLOOKUP(A558,'Energy Provider Accounts'!C:D,2,FALSE)</f>
        <v>Pump Stations</v>
      </c>
      <c r="C558" t="s">
        <v>342</v>
      </c>
      <c r="D558" s="3">
        <v>42599</v>
      </c>
      <c r="E558" s="11" t="s">
        <v>453</v>
      </c>
      <c r="F558">
        <v>30</v>
      </c>
      <c r="G558" t="s">
        <v>344</v>
      </c>
      <c r="H558" t="s">
        <v>345</v>
      </c>
      <c r="I558">
        <v>846</v>
      </c>
      <c r="J558">
        <v>18</v>
      </c>
      <c r="K558">
        <v>165.75</v>
      </c>
      <c r="L558">
        <v>92.79</v>
      </c>
      <c r="M558">
        <v>44.34</v>
      </c>
      <c r="N558">
        <v>302.99</v>
      </c>
      <c r="O558">
        <v>2016</v>
      </c>
      <c r="P558">
        <v>8</v>
      </c>
      <c r="Q558">
        <v>17</v>
      </c>
      <c r="R558">
        <v>20160718</v>
      </c>
      <c r="S558" s="237" t="str">
        <f t="shared" si="8"/>
        <v>Aug</v>
      </c>
    </row>
    <row r="559" spans="1:19" x14ac:dyDescent="0.25">
      <c r="A559">
        <v>3637052000</v>
      </c>
      <c r="B559" t="str">
        <f>VLOOKUP(A559,'Energy Provider Accounts'!C:D,2,FALSE)</f>
        <v>Pump Stations</v>
      </c>
      <c r="C559" t="s">
        <v>342</v>
      </c>
      <c r="D559" s="3">
        <v>42628</v>
      </c>
      <c r="E559" s="11" t="s">
        <v>377</v>
      </c>
      <c r="F559">
        <v>30</v>
      </c>
      <c r="G559" t="s">
        <v>344</v>
      </c>
      <c r="H559" t="s">
        <v>345</v>
      </c>
      <c r="I559">
        <v>1062</v>
      </c>
      <c r="J559">
        <v>4</v>
      </c>
      <c r="K559">
        <v>42.97</v>
      </c>
      <c r="L559">
        <v>172.72</v>
      </c>
      <c r="M559">
        <v>6.06</v>
      </c>
      <c r="N559">
        <v>221.83</v>
      </c>
      <c r="O559">
        <v>2016</v>
      </c>
      <c r="P559">
        <v>9</v>
      </c>
      <c r="Q559">
        <v>15</v>
      </c>
      <c r="R559">
        <v>20160816</v>
      </c>
      <c r="S559" s="237" t="str">
        <f t="shared" si="8"/>
        <v>Sep</v>
      </c>
    </row>
    <row r="560" spans="1:19" x14ac:dyDescent="0.25">
      <c r="A560">
        <v>3637052000</v>
      </c>
      <c r="B560" t="str">
        <f>VLOOKUP(A560,'Energy Provider Accounts'!C:D,2,FALSE)</f>
        <v>Pump Stations</v>
      </c>
      <c r="C560" t="s">
        <v>342</v>
      </c>
      <c r="D560" s="3">
        <v>42657</v>
      </c>
      <c r="E560" s="11" t="s">
        <v>454</v>
      </c>
      <c r="F560">
        <v>30</v>
      </c>
      <c r="G560" t="s">
        <v>344</v>
      </c>
      <c r="H560" t="s">
        <v>345</v>
      </c>
      <c r="I560">
        <v>1260</v>
      </c>
      <c r="J560">
        <v>4</v>
      </c>
      <c r="K560">
        <v>41.22</v>
      </c>
      <c r="L560">
        <v>134.13</v>
      </c>
      <c r="M560">
        <v>27.11</v>
      </c>
      <c r="N560">
        <v>202.53</v>
      </c>
      <c r="O560">
        <v>2016</v>
      </c>
      <c r="P560">
        <v>10</v>
      </c>
      <c r="Q560">
        <v>14</v>
      </c>
      <c r="R560">
        <v>20160914</v>
      </c>
      <c r="S560" s="237" t="str">
        <f t="shared" si="8"/>
        <v>Oct</v>
      </c>
    </row>
    <row r="561" spans="1:19" x14ac:dyDescent="0.25">
      <c r="A561">
        <v>3637052000</v>
      </c>
      <c r="B561" t="str">
        <f>VLOOKUP(A561,'Energy Provider Accounts'!C:D,2,FALSE)</f>
        <v>Pump Stations</v>
      </c>
      <c r="C561" t="s">
        <v>342</v>
      </c>
      <c r="D561" s="3">
        <v>42688</v>
      </c>
      <c r="E561" s="11" t="s">
        <v>455</v>
      </c>
      <c r="F561">
        <v>30</v>
      </c>
      <c r="G561" t="s">
        <v>344</v>
      </c>
      <c r="H561" t="s">
        <v>345</v>
      </c>
      <c r="I561">
        <v>1368</v>
      </c>
      <c r="J561">
        <v>16</v>
      </c>
      <c r="K561">
        <v>148.21</v>
      </c>
      <c r="L561">
        <v>160.72999999999999</v>
      </c>
      <c r="M561">
        <v>15.08</v>
      </c>
      <c r="N561">
        <v>324.13</v>
      </c>
      <c r="O561">
        <v>2016</v>
      </c>
      <c r="P561">
        <v>11</v>
      </c>
      <c r="Q561">
        <v>14</v>
      </c>
      <c r="R561">
        <v>20161015</v>
      </c>
      <c r="S561" s="237" t="str">
        <f t="shared" si="8"/>
        <v>Nov</v>
      </c>
    </row>
    <row r="562" spans="1:19" x14ac:dyDescent="0.25">
      <c r="A562">
        <v>3637052000</v>
      </c>
      <c r="B562" t="str">
        <f>VLOOKUP(A562,'Energy Provider Accounts'!C:D,2,FALSE)</f>
        <v>Pump Stations</v>
      </c>
      <c r="C562" t="s">
        <v>342</v>
      </c>
      <c r="D562" s="3">
        <v>42719</v>
      </c>
      <c r="E562" s="11" t="s">
        <v>456</v>
      </c>
      <c r="F562">
        <v>30</v>
      </c>
      <c r="G562" t="s">
        <v>344</v>
      </c>
      <c r="H562" t="s">
        <v>345</v>
      </c>
      <c r="I562">
        <v>2376</v>
      </c>
      <c r="J562">
        <v>16</v>
      </c>
      <c r="K562">
        <v>148.21</v>
      </c>
      <c r="L562">
        <v>335.25</v>
      </c>
      <c r="M562">
        <v>-65.010000000000005</v>
      </c>
      <c r="N562">
        <v>418.59</v>
      </c>
      <c r="O562">
        <v>2016</v>
      </c>
      <c r="P562">
        <v>12</v>
      </c>
      <c r="Q562">
        <v>15</v>
      </c>
      <c r="R562">
        <v>20161115</v>
      </c>
      <c r="S562" s="237" t="str">
        <f t="shared" si="8"/>
        <v>Dec</v>
      </c>
    </row>
    <row r="563" spans="1:19" x14ac:dyDescent="0.25">
      <c r="A563">
        <v>3637052000</v>
      </c>
      <c r="B563" t="str">
        <f>VLOOKUP(A563,'Energy Provider Accounts'!C:D,2,FALSE)</f>
        <v>Pump Stations</v>
      </c>
      <c r="C563" t="s">
        <v>342</v>
      </c>
      <c r="D563" s="3">
        <v>42752</v>
      </c>
      <c r="E563" s="11" t="s">
        <v>457</v>
      </c>
      <c r="F563">
        <v>30</v>
      </c>
      <c r="G563" t="s">
        <v>344</v>
      </c>
      <c r="H563" t="s">
        <v>345</v>
      </c>
      <c r="I563">
        <v>3960</v>
      </c>
      <c r="J563">
        <v>21</v>
      </c>
      <c r="K563">
        <v>191.19</v>
      </c>
      <c r="L563">
        <v>403.52</v>
      </c>
      <c r="M563">
        <v>-89.44</v>
      </c>
      <c r="N563">
        <v>505.44</v>
      </c>
      <c r="O563">
        <v>2017</v>
      </c>
      <c r="P563">
        <v>1</v>
      </c>
      <c r="Q563">
        <v>17</v>
      </c>
      <c r="R563">
        <v>20161218</v>
      </c>
      <c r="S563" s="237" t="str">
        <f t="shared" si="8"/>
        <v>Jan</v>
      </c>
    </row>
    <row r="564" spans="1:19" x14ac:dyDescent="0.25">
      <c r="A564">
        <v>3637052000</v>
      </c>
      <c r="B564" t="str">
        <f>VLOOKUP(A564,'Energy Provider Accounts'!C:D,2,FALSE)</f>
        <v>Pump Stations</v>
      </c>
      <c r="C564" t="s">
        <v>342</v>
      </c>
      <c r="D564" s="3">
        <v>42788</v>
      </c>
      <c r="E564" s="11" t="s">
        <v>382</v>
      </c>
      <c r="F564">
        <v>36</v>
      </c>
      <c r="G564" t="s">
        <v>344</v>
      </c>
      <c r="H564" t="s">
        <v>345</v>
      </c>
      <c r="I564">
        <v>4032</v>
      </c>
      <c r="J564">
        <v>20</v>
      </c>
      <c r="K564">
        <v>213.64</v>
      </c>
      <c r="L564">
        <v>597.03</v>
      </c>
      <c r="M564">
        <v>-172.22</v>
      </c>
      <c r="N564">
        <v>638.73</v>
      </c>
      <c r="O564">
        <v>2017</v>
      </c>
      <c r="P564">
        <v>2</v>
      </c>
      <c r="Q564">
        <v>22</v>
      </c>
      <c r="R564">
        <v>20170117</v>
      </c>
      <c r="S564" s="237" t="str">
        <f t="shared" si="8"/>
        <v>Feb</v>
      </c>
    </row>
    <row r="565" spans="1:19" x14ac:dyDescent="0.25">
      <c r="A565">
        <v>3637052000</v>
      </c>
      <c r="B565" t="str">
        <f>VLOOKUP(A565,'Energy Provider Accounts'!C:D,2,FALSE)</f>
        <v>Pump Stations</v>
      </c>
      <c r="C565" t="s">
        <v>342</v>
      </c>
      <c r="D565" s="3">
        <v>42815</v>
      </c>
      <c r="E565" s="11" t="s">
        <v>458</v>
      </c>
      <c r="F565">
        <v>30</v>
      </c>
      <c r="G565" t="s">
        <v>413</v>
      </c>
      <c r="H565" t="s">
        <v>345</v>
      </c>
      <c r="I565">
        <v>2502</v>
      </c>
      <c r="J565">
        <v>20</v>
      </c>
      <c r="K565">
        <v>178.03</v>
      </c>
      <c r="L565">
        <v>315.13</v>
      </c>
      <c r="M565">
        <v>-55.21</v>
      </c>
      <c r="N565">
        <v>438.14</v>
      </c>
      <c r="O565">
        <v>2017</v>
      </c>
      <c r="P565">
        <v>3</v>
      </c>
      <c r="Q565">
        <v>21</v>
      </c>
      <c r="R565">
        <v>20170219</v>
      </c>
      <c r="S565" s="237" t="str">
        <f t="shared" si="8"/>
        <v>Mar</v>
      </c>
    </row>
    <row r="566" spans="1:19" x14ac:dyDescent="0.25">
      <c r="A566">
        <v>3637052000</v>
      </c>
      <c r="B566" t="str">
        <f>VLOOKUP(A566,'Energy Provider Accounts'!C:D,2,FALSE)</f>
        <v>Pump Stations</v>
      </c>
      <c r="C566" t="s">
        <v>342</v>
      </c>
      <c r="D566" s="3">
        <v>42843</v>
      </c>
      <c r="E566" s="11" t="s">
        <v>466</v>
      </c>
      <c r="F566">
        <v>60</v>
      </c>
      <c r="G566" t="s">
        <v>344</v>
      </c>
      <c r="H566" t="s">
        <v>345</v>
      </c>
      <c r="I566">
        <v>5886</v>
      </c>
      <c r="J566">
        <v>19</v>
      </c>
      <c r="K566">
        <v>335.01</v>
      </c>
      <c r="L566">
        <v>720.57</v>
      </c>
      <c r="M566">
        <v>-149.61000000000001</v>
      </c>
      <c r="N566">
        <v>906.33</v>
      </c>
      <c r="O566">
        <v>2017</v>
      </c>
      <c r="P566">
        <v>4</v>
      </c>
      <c r="Q566">
        <v>18</v>
      </c>
      <c r="R566">
        <v>20170217</v>
      </c>
      <c r="S566" s="237" t="str">
        <f t="shared" si="8"/>
        <v>Apr</v>
      </c>
    </row>
    <row r="567" spans="1:19" x14ac:dyDescent="0.25">
      <c r="A567">
        <v>3637052000</v>
      </c>
      <c r="B567" t="str">
        <f>VLOOKUP(A567,'Energy Provider Accounts'!C:D,2,FALSE)</f>
        <v>Pump Stations</v>
      </c>
      <c r="C567" t="s">
        <v>342</v>
      </c>
      <c r="D567" s="3">
        <v>42870</v>
      </c>
      <c r="E567" s="11" t="s">
        <v>460</v>
      </c>
      <c r="F567">
        <v>30</v>
      </c>
      <c r="G567" t="s">
        <v>344</v>
      </c>
      <c r="H567" t="s">
        <v>345</v>
      </c>
      <c r="I567">
        <v>1440</v>
      </c>
      <c r="J567">
        <v>10</v>
      </c>
      <c r="K567">
        <v>92.96</v>
      </c>
      <c r="L567">
        <v>264.95999999999998</v>
      </c>
      <c r="M567">
        <v>-39.46</v>
      </c>
      <c r="N567">
        <v>318.58</v>
      </c>
      <c r="O567">
        <v>2017</v>
      </c>
      <c r="P567">
        <v>5</v>
      </c>
      <c r="Q567">
        <v>15</v>
      </c>
      <c r="R567">
        <v>20170415</v>
      </c>
      <c r="S567" s="237" t="str">
        <f t="shared" si="8"/>
        <v>May</v>
      </c>
    </row>
    <row r="568" spans="1:19" x14ac:dyDescent="0.25">
      <c r="A568">
        <v>3637052000</v>
      </c>
      <c r="B568" t="str">
        <f>VLOOKUP(A568,'Energy Provider Accounts'!C:D,2,FALSE)</f>
        <v>Pump Stations</v>
      </c>
      <c r="C568" t="s">
        <v>342</v>
      </c>
      <c r="D568" s="3">
        <v>42900</v>
      </c>
      <c r="E568" s="11" t="s">
        <v>461</v>
      </c>
      <c r="F568">
        <v>30</v>
      </c>
      <c r="G568" t="s">
        <v>344</v>
      </c>
      <c r="H568" t="s">
        <v>345</v>
      </c>
      <c r="I568">
        <v>1314</v>
      </c>
      <c r="J568">
        <v>7</v>
      </c>
      <c r="K568">
        <v>67.53</v>
      </c>
      <c r="L568">
        <v>200.19</v>
      </c>
      <c r="M568">
        <v>-7.24</v>
      </c>
      <c r="N568">
        <v>260.58</v>
      </c>
      <c r="O568">
        <v>2017</v>
      </c>
      <c r="P568">
        <v>6</v>
      </c>
      <c r="Q568">
        <v>14</v>
      </c>
      <c r="R568">
        <v>20170515</v>
      </c>
      <c r="S568" s="237" t="str">
        <f t="shared" si="8"/>
        <v>Jun</v>
      </c>
    </row>
    <row r="569" spans="1:19" x14ac:dyDescent="0.25">
      <c r="A569">
        <v>3637052000</v>
      </c>
      <c r="B569" t="str">
        <f>VLOOKUP(A569,'Energy Provider Accounts'!C:D,2,FALSE)</f>
        <v>Pump Stations</v>
      </c>
      <c r="C569" t="s">
        <v>342</v>
      </c>
      <c r="D569" s="3">
        <v>42929</v>
      </c>
      <c r="E569" s="11" t="s">
        <v>387</v>
      </c>
      <c r="F569">
        <v>30</v>
      </c>
      <c r="G569" t="s">
        <v>344</v>
      </c>
      <c r="H569" t="s">
        <v>345</v>
      </c>
      <c r="I569">
        <v>756</v>
      </c>
      <c r="J569">
        <v>7</v>
      </c>
      <c r="K569">
        <v>67.53</v>
      </c>
      <c r="L569">
        <v>76.78</v>
      </c>
      <c r="M569">
        <v>50.65</v>
      </c>
      <c r="N569">
        <v>195.04</v>
      </c>
      <c r="O569">
        <v>2017</v>
      </c>
      <c r="P569">
        <v>7</v>
      </c>
      <c r="Q569">
        <v>13</v>
      </c>
      <c r="R569">
        <v>20170613</v>
      </c>
      <c r="S569" s="237" t="str">
        <f t="shared" si="8"/>
        <v>Jul</v>
      </c>
    </row>
    <row r="570" spans="1:19" x14ac:dyDescent="0.25">
      <c r="A570">
        <v>3637052000</v>
      </c>
      <c r="B570" t="str">
        <f>VLOOKUP(A570,'Energy Provider Accounts'!C:D,2,FALSE)</f>
        <v>Pump Stations</v>
      </c>
      <c r="C570" t="s">
        <v>342</v>
      </c>
      <c r="D570" s="3">
        <v>42958</v>
      </c>
      <c r="E570" s="11" t="s">
        <v>388</v>
      </c>
      <c r="F570">
        <v>30</v>
      </c>
      <c r="G570" t="s">
        <v>344</v>
      </c>
      <c r="H570" t="s">
        <v>345</v>
      </c>
      <c r="I570">
        <v>738</v>
      </c>
      <c r="J570">
        <v>6</v>
      </c>
      <c r="K570">
        <v>55.27</v>
      </c>
      <c r="L570">
        <v>117.23</v>
      </c>
      <c r="M570">
        <v>30.33</v>
      </c>
      <c r="N570">
        <v>202.91</v>
      </c>
      <c r="O570">
        <v>2017</v>
      </c>
      <c r="P570">
        <v>8</v>
      </c>
      <c r="Q570">
        <v>11</v>
      </c>
      <c r="R570">
        <v>20170712</v>
      </c>
      <c r="S570" s="237" t="str">
        <f t="shared" si="8"/>
        <v>Aug</v>
      </c>
    </row>
    <row r="571" spans="1:19" x14ac:dyDescent="0.25">
      <c r="A571">
        <v>3637052000</v>
      </c>
      <c r="B571" t="str">
        <f>VLOOKUP(A571,'Energy Provider Accounts'!C:D,2,FALSE)</f>
        <v>Pump Stations</v>
      </c>
      <c r="C571" t="s">
        <v>342</v>
      </c>
      <c r="D571" s="3">
        <v>42991</v>
      </c>
      <c r="E571" s="11" t="s">
        <v>416</v>
      </c>
      <c r="F571">
        <v>30</v>
      </c>
      <c r="G571" t="s">
        <v>344</v>
      </c>
      <c r="H571" t="s">
        <v>345</v>
      </c>
      <c r="I571">
        <v>684</v>
      </c>
      <c r="J571">
        <v>7</v>
      </c>
      <c r="K571">
        <v>65.23</v>
      </c>
      <c r="L571">
        <v>6</v>
      </c>
      <c r="M571">
        <v>86.55</v>
      </c>
      <c r="N571">
        <v>157.84</v>
      </c>
      <c r="O571">
        <v>2017</v>
      </c>
      <c r="P571">
        <v>9</v>
      </c>
      <c r="Q571">
        <v>13</v>
      </c>
      <c r="R571">
        <v>20170814</v>
      </c>
      <c r="S571" s="237" t="str">
        <f t="shared" si="8"/>
        <v>Sep</v>
      </c>
    </row>
    <row r="572" spans="1:19" x14ac:dyDescent="0.25">
      <c r="A572">
        <v>3637052000</v>
      </c>
      <c r="B572" t="str">
        <f>VLOOKUP(A572,'Energy Provider Accounts'!C:D,2,FALSE)</f>
        <v>Pump Stations</v>
      </c>
      <c r="C572" t="s">
        <v>342</v>
      </c>
      <c r="D572" s="3">
        <v>43025</v>
      </c>
      <c r="E572" s="11" t="s">
        <v>462</v>
      </c>
      <c r="F572">
        <v>30</v>
      </c>
      <c r="G572" t="s">
        <v>344</v>
      </c>
      <c r="H572" t="s">
        <v>345</v>
      </c>
      <c r="I572">
        <v>630</v>
      </c>
      <c r="J572">
        <v>6</v>
      </c>
      <c r="K572">
        <v>61.61</v>
      </c>
      <c r="L572">
        <v>5.28</v>
      </c>
      <c r="M572">
        <v>86.37</v>
      </c>
      <c r="N572">
        <v>153.32</v>
      </c>
      <c r="O572">
        <v>2017</v>
      </c>
      <c r="P572">
        <v>10</v>
      </c>
      <c r="Q572">
        <v>17</v>
      </c>
      <c r="R572">
        <v>20170917</v>
      </c>
      <c r="S572" s="237" t="str">
        <f t="shared" si="8"/>
        <v>Oct</v>
      </c>
    </row>
    <row r="573" spans="1:19" x14ac:dyDescent="0.25">
      <c r="A573">
        <v>3637052000</v>
      </c>
      <c r="B573" t="str">
        <f>VLOOKUP(A573,'Energy Provider Accounts'!C:D,2,FALSE)</f>
        <v>Pump Stations</v>
      </c>
      <c r="C573" t="s">
        <v>342</v>
      </c>
      <c r="D573" s="3">
        <v>43052</v>
      </c>
      <c r="E573" s="11" t="s">
        <v>463</v>
      </c>
      <c r="F573">
        <v>30</v>
      </c>
      <c r="G573" t="s">
        <v>344</v>
      </c>
      <c r="H573" t="s">
        <v>345</v>
      </c>
      <c r="I573">
        <v>1098</v>
      </c>
      <c r="J573">
        <v>16</v>
      </c>
      <c r="K573">
        <v>153.11000000000001</v>
      </c>
      <c r="L573">
        <v>8.9700000000000006</v>
      </c>
      <c r="M573">
        <v>88.64</v>
      </c>
      <c r="N573">
        <v>250.82</v>
      </c>
      <c r="O573">
        <v>2017</v>
      </c>
      <c r="P573">
        <v>11</v>
      </c>
      <c r="Q573">
        <v>13</v>
      </c>
      <c r="R573">
        <v>20171014</v>
      </c>
      <c r="S573" s="237" t="str">
        <f t="shared" si="8"/>
        <v>Nov</v>
      </c>
    </row>
    <row r="574" spans="1:19" x14ac:dyDescent="0.25">
      <c r="A574">
        <v>3637052000</v>
      </c>
      <c r="B574" t="str">
        <f>VLOOKUP(A574,'Energy Provider Accounts'!C:D,2,FALSE)</f>
        <v>Pump Stations</v>
      </c>
      <c r="C574" t="s">
        <v>342</v>
      </c>
      <c r="D574" s="3">
        <v>43082</v>
      </c>
      <c r="E574" s="11" t="s">
        <v>419</v>
      </c>
      <c r="F574">
        <v>30</v>
      </c>
      <c r="G574" t="s">
        <v>344</v>
      </c>
      <c r="H574" t="s">
        <v>345</v>
      </c>
      <c r="I574">
        <v>1800</v>
      </c>
      <c r="J574">
        <v>13</v>
      </c>
      <c r="K574">
        <v>122.31</v>
      </c>
      <c r="L574">
        <v>15.05</v>
      </c>
      <c r="M574">
        <v>90.17</v>
      </c>
      <c r="N574">
        <v>227.62</v>
      </c>
      <c r="O574">
        <v>2017</v>
      </c>
      <c r="P574">
        <v>12</v>
      </c>
      <c r="Q574">
        <v>13</v>
      </c>
      <c r="R574">
        <v>20171113</v>
      </c>
      <c r="S574" s="237" t="str">
        <f t="shared" si="8"/>
        <v>Dec</v>
      </c>
    </row>
    <row r="575" spans="1:19" x14ac:dyDescent="0.25">
      <c r="A575">
        <v>3637084000</v>
      </c>
      <c r="B575" t="str">
        <f>VLOOKUP(A575,'Energy Provider Accounts'!C:D,2,FALSE)</f>
        <v>Pump Stations</v>
      </c>
      <c r="C575" t="s">
        <v>342</v>
      </c>
      <c r="D575" s="3">
        <v>42387</v>
      </c>
      <c r="E575" s="11" t="s">
        <v>467</v>
      </c>
      <c r="F575">
        <v>30</v>
      </c>
      <c r="G575" t="s">
        <v>344</v>
      </c>
      <c r="H575" t="s">
        <v>345</v>
      </c>
      <c r="I575">
        <v>2489</v>
      </c>
      <c r="J575">
        <v>0</v>
      </c>
      <c r="K575">
        <v>0</v>
      </c>
      <c r="L575">
        <v>15.08</v>
      </c>
      <c r="M575">
        <v>57.86</v>
      </c>
      <c r="N575">
        <v>72.959999999999994</v>
      </c>
      <c r="O575">
        <v>2016</v>
      </c>
      <c r="P575">
        <v>1</v>
      </c>
      <c r="Q575">
        <v>18</v>
      </c>
      <c r="R575">
        <v>20151219</v>
      </c>
      <c r="S575" s="237" t="str">
        <f t="shared" si="8"/>
        <v>Jan</v>
      </c>
    </row>
    <row r="576" spans="1:19" x14ac:dyDescent="0.25">
      <c r="A576">
        <v>3637084000</v>
      </c>
      <c r="B576" t="str">
        <f>VLOOKUP(A576,'Energy Provider Accounts'!C:D,2,FALSE)</f>
        <v>Pump Stations</v>
      </c>
      <c r="C576" t="s">
        <v>342</v>
      </c>
      <c r="D576" s="3">
        <v>42417</v>
      </c>
      <c r="E576" s="11" t="s">
        <v>448</v>
      </c>
      <c r="F576">
        <v>30</v>
      </c>
      <c r="G576" t="s">
        <v>344</v>
      </c>
      <c r="H576" t="s">
        <v>345</v>
      </c>
      <c r="I576">
        <v>1997</v>
      </c>
      <c r="J576">
        <v>0</v>
      </c>
      <c r="K576">
        <v>0</v>
      </c>
      <c r="L576">
        <v>8.9499999999999993</v>
      </c>
      <c r="M576">
        <v>51.64</v>
      </c>
      <c r="N576">
        <v>60.62</v>
      </c>
      <c r="O576">
        <v>2016</v>
      </c>
      <c r="P576">
        <v>2</v>
      </c>
      <c r="Q576">
        <v>17</v>
      </c>
      <c r="R576">
        <v>20160118</v>
      </c>
      <c r="S576" s="237" t="str">
        <f t="shared" si="8"/>
        <v>Feb</v>
      </c>
    </row>
    <row r="577" spans="1:19" x14ac:dyDescent="0.25">
      <c r="A577">
        <v>3637084000</v>
      </c>
      <c r="B577" t="str">
        <f>VLOOKUP(A577,'Energy Provider Accounts'!C:D,2,FALSE)</f>
        <v>Pump Stations</v>
      </c>
      <c r="C577" t="s">
        <v>342</v>
      </c>
      <c r="D577" s="3">
        <v>42446</v>
      </c>
      <c r="E577" s="11" t="s">
        <v>449</v>
      </c>
      <c r="F577">
        <v>30</v>
      </c>
      <c r="G577" t="s">
        <v>344</v>
      </c>
      <c r="H577" t="s">
        <v>345</v>
      </c>
      <c r="I577">
        <v>1274</v>
      </c>
      <c r="J577">
        <v>0</v>
      </c>
      <c r="K577">
        <v>0</v>
      </c>
      <c r="L577">
        <v>16.059999999999999</v>
      </c>
      <c r="M577">
        <v>45.6</v>
      </c>
      <c r="N577">
        <v>61.7</v>
      </c>
      <c r="O577">
        <v>2016</v>
      </c>
      <c r="P577">
        <v>3</v>
      </c>
      <c r="Q577">
        <v>17</v>
      </c>
      <c r="R577">
        <v>20160216</v>
      </c>
      <c r="S577" s="237" t="str">
        <f t="shared" si="8"/>
        <v>Mar</v>
      </c>
    </row>
    <row r="578" spans="1:19" x14ac:dyDescent="0.25">
      <c r="A578">
        <v>3637084000</v>
      </c>
      <c r="B578" t="str">
        <f>VLOOKUP(A578,'Energy Provider Accounts'!C:D,2,FALSE)</f>
        <v>Pump Stations</v>
      </c>
      <c r="C578" t="s">
        <v>342</v>
      </c>
      <c r="D578" s="3">
        <v>42478</v>
      </c>
      <c r="E578" s="11" t="s">
        <v>450</v>
      </c>
      <c r="F578">
        <v>30</v>
      </c>
      <c r="G578" t="s">
        <v>344</v>
      </c>
      <c r="H578" t="s">
        <v>345</v>
      </c>
      <c r="I578">
        <v>1049</v>
      </c>
      <c r="J578">
        <v>0</v>
      </c>
      <c r="K578">
        <v>0</v>
      </c>
      <c r="L578">
        <v>8.31</v>
      </c>
      <c r="M578">
        <v>43.74</v>
      </c>
      <c r="N578">
        <v>52.07</v>
      </c>
      <c r="O578">
        <v>2016</v>
      </c>
      <c r="P578">
        <v>4</v>
      </c>
      <c r="Q578">
        <v>18</v>
      </c>
      <c r="R578">
        <v>20160319</v>
      </c>
      <c r="S578" s="237" t="str">
        <f t="shared" ref="S578:S641" si="9">CHOOSE(P578,"Jan","Feb","Mar","Apr","May","Jun","Jul","Aug","Sep","Oct","Nov","Dec")</f>
        <v>Apr</v>
      </c>
    </row>
    <row r="579" spans="1:19" x14ac:dyDescent="0.25">
      <c r="A579">
        <v>3637084000</v>
      </c>
      <c r="B579" t="str">
        <f>VLOOKUP(A579,'Energy Provider Accounts'!C:D,2,FALSE)</f>
        <v>Pump Stations</v>
      </c>
      <c r="C579" t="s">
        <v>342</v>
      </c>
      <c r="D579" s="3">
        <v>42507</v>
      </c>
      <c r="E579" s="11" t="s">
        <v>451</v>
      </c>
      <c r="F579">
        <v>30</v>
      </c>
      <c r="G579" t="s">
        <v>344</v>
      </c>
      <c r="H579" t="s">
        <v>345</v>
      </c>
      <c r="I579">
        <v>853</v>
      </c>
      <c r="J579">
        <v>0</v>
      </c>
      <c r="K579">
        <v>0</v>
      </c>
      <c r="L579">
        <v>6.81</v>
      </c>
      <c r="M579">
        <v>42.11</v>
      </c>
      <c r="N579">
        <v>48.94</v>
      </c>
      <c r="O579">
        <v>2016</v>
      </c>
      <c r="P579">
        <v>5</v>
      </c>
      <c r="Q579">
        <v>17</v>
      </c>
      <c r="R579">
        <v>20160417</v>
      </c>
      <c r="S579" s="237" t="str">
        <f t="shared" si="9"/>
        <v>May</v>
      </c>
    </row>
    <row r="580" spans="1:19" x14ac:dyDescent="0.25">
      <c r="A580">
        <v>3637084000</v>
      </c>
      <c r="B580" t="str">
        <f>VLOOKUP(A580,'Energy Provider Accounts'!C:D,2,FALSE)</f>
        <v>Pump Stations</v>
      </c>
      <c r="C580" t="s">
        <v>342</v>
      </c>
      <c r="D580" s="3">
        <v>42536</v>
      </c>
      <c r="E580" s="11" t="s">
        <v>374</v>
      </c>
      <c r="F580">
        <v>30</v>
      </c>
      <c r="G580" t="s">
        <v>344</v>
      </c>
      <c r="H580" t="s">
        <v>345</v>
      </c>
      <c r="I580">
        <v>913</v>
      </c>
      <c r="J580">
        <v>0</v>
      </c>
      <c r="K580">
        <v>0</v>
      </c>
      <c r="L580">
        <v>3.91</v>
      </c>
      <c r="M580">
        <v>42.6</v>
      </c>
      <c r="N580">
        <v>46.53</v>
      </c>
      <c r="O580">
        <v>2016</v>
      </c>
      <c r="P580">
        <v>6</v>
      </c>
      <c r="Q580">
        <v>15</v>
      </c>
      <c r="R580">
        <v>20160516</v>
      </c>
      <c r="S580" s="237" t="str">
        <f t="shared" si="9"/>
        <v>Jun</v>
      </c>
    </row>
    <row r="581" spans="1:19" x14ac:dyDescent="0.25">
      <c r="A581">
        <v>3637084000</v>
      </c>
      <c r="B581" t="str">
        <f>VLOOKUP(A581,'Energy Provider Accounts'!C:D,2,FALSE)</f>
        <v>Pump Stations</v>
      </c>
      <c r="C581" t="s">
        <v>342</v>
      </c>
      <c r="D581" s="3">
        <v>42569</v>
      </c>
      <c r="E581" s="11" t="s">
        <v>452</v>
      </c>
      <c r="F581">
        <v>30</v>
      </c>
      <c r="G581" t="s">
        <v>344</v>
      </c>
      <c r="H581" t="s">
        <v>345</v>
      </c>
      <c r="I581">
        <v>763</v>
      </c>
      <c r="J581">
        <v>0</v>
      </c>
      <c r="K581">
        <v>0</v>
      </c>
      <c r="L581">
        <v>95.72</v>
      </c>
      <c r="M581">
        <v>2.93</v>
      </c>
      <c r="N581">
        <v>98.68</v>
      </c>
      <c r="O581">
        <v>2016</v>
      </c>
      <c r="P581">
        <v>7</v>
      </c>
      <c r="Q581">
        <v>18</v>
      </c>
      <c r="R581">
        <v>20160618</v>
      </c>
      <c r="S581" s="237" t="str">
        <f t="shared" si="9"/>
        <v>Jul</v>
      </c>
    </row>
    <row r="582" spans="1:19" x14ac:dyDescent="0.25">
      <c r="A582">
        <v>3637084000</v>
      </c>
      <c r="B582" t="str">
        <f>VLOOKUP(A582,'Energy Provider Accounts'!C:D,2,FALSE)</f>
        <v>Pump Stations</v>
      </c>
      <c r="C582" t="s">
        <v>342</v>
      </c>
      <c r="D582" s="3">
        <v>42599</v>
      </c>
      <c r="E582" s="11" t="s">
        <v>453</v>
      </c>
      <c r="F582">
        <v>30</v>
      </c>
      <c r="G582" t="s">
        <v>344</v>
      </c>
      <c r="H582" t="s">
        <v>345</v>
      </c>
      <c r="I582">
        <v>616</v>
      </c>
      <c r="J582">
        <v>0</v>
      </c>
      <c r="K582">
        <v>0</v>
      </c>
      <c r="L582">
        <v>70.09</v>
      </c>
      <c r="M582">
        <v>16.25</v>
      </c>
      <c r="N582">
        <v>86.37</v>
      </c>
      <c r="O582">
        <v>2016</v>
      </c>
      <c r="P582">
        <v>8</v>
      </c>
      <c r="Q582">
        <v>17</v>
      </c>
      <c r="R582">
        <v>20160718</v>
      </c>
      <c r="S582" s="237" t="str">
        <f t="shared" si="9"/>
        <v>Aug</v>
      </c>
    </row>
    <row r="583" spans="1:19" x14ac:dyDescent="0.25">
      <c r="A583">
        <v>3637084000</v>
      </c>
      <c r="B583" t="str">
        <f>VLOOKUP(A583,'Energy Provider Accounts'!C:D,2,FALSE)</f>
        <v>Pump Stations</v>
      </c>
      <c r="C583" t="s">
        <v>342</v>
      </c>
      <c r="D583" s="3">
        <v>42628</v>
      </c>
      <c r="E583" s="11" t="s">
        <v>377</v>
      </c>
      <c r="F583">
        <v>30</v>
      </c>
      <c r="G583" t="s">
        <v>344</v>
      </c>
      <c r="H583" t="s">
        <v>345</v>
      </c>
      <c r="I583">
        <v>634</v>
      </c>
      <c r="J583">
        <v>0</v>
      </c>
      <c r="K583">
        <v>0</v>
      </c>
      <c r="L583">
        <v>105.7</v>
      </c>
      <c r="M583">
        <v>-1.1200000000000001</v>
      </c>
      <c r="N583">
        <v>104.62</v>
      </c>
      <c r="O583">
        <v>2016</v>
      </c>
      <c r="P583">
        <v>9</v>
      </c>
      <c r="Q583">
        <v>15</v>
      </c>
      <c r="R583">
        <v>20160816</v>
      </c>
      <c r="S583" s="237" t="str">
        <f t="shared" si="9"/>
        <v>Sep</v>
      </c>
    </row>
    <row r="584" spans="1:19" x14ac:dyDescent="0.25">
      <c r="A584">
        <v>3637084000</v>
      </c>
      <c r="B584" t="str">
        <f>VLOOKUP(A584,'Energy Provider Accounts'!C:D,2,FALSE)</f>
        <v>Pump Stations</v>
      </c>
      <c r="C584" t="s">
        <v>342</v>
      </c>
      <c r="D584" s="3">
        <v>42657</v>
      </c>
      <c r="E584" s="11" t="s">
        <v>454</v>
      </c>
      <c r="F584">
        <v>30</v>
      </c>
      <c r="G584" t="s">
        <v>344</v>
      </c>
      <c r="H584" t="s">
        <v>345</v>
      </c>
      <c r="I584">
        <v>1265</v>
      </c>
      <c r="J584">
        <v>0</v>
      </c>
      <c r="K584">
        <v>0</v>
      </c>
      <c r="L584">
        <v>139.82</v>
      </c>
      <c r="M584">
        <v>-1.34</v>
      </c>
      <c r="N584">
        <v>138.54</v>
      </c>
      <c r="O584">
        <v>2016</v>
      </c>
      <c r="P584">
        <v>10</v>
      </c>
      <c r="Q584">
        <v>14</v>
      </c>
      <c r="R584">
        <v>20160914</v>
      </c>
      <c r="S584" s="237" t="str">
        <f t="shared" si="9"/>
        <v>Oct</v>
      </c>
    </row>
    <row r="585" spans="1:19" x14ac:dyDescent="0.25">
      <c r="A585">
        <v>3637084000</v>
      </c>
      <c r="B585" t="str">
        <f>VLOOKUP(A585,'Energy Provider Accounts'!C:D,2,FALSE)</f>
        <v>Pump Stations</v>
      </c>
      <c r="C585" t="s">
        <v>342</v>
      </c>
      <c r="D585" s="3">
        <v>42688</v>
      </c>
      <c r="E585" s="11" t="s">
        <v>455</v>
      </c>
      <c r="F585">
        <v>30</v>
      </c>
      <c r="G585" t="s">
        <v>344</v>
      </c>
      <c r="H585" t="s">
        <v>345</v>
      </c>
      <c r="I585">
        <v>1835</v>
      </c>
      <c r="J585">
        <v>0</v>
      </c>
      <c r="K585">
        <v>0</v>
      </c>
      <c r="L585">
        <v>223.1</v>
      </c>
      <c r="M585">
        <v>-27.32</v>
      </c>
      <c r="N585">
        <v>195.84</v>
      </c>
      <c r="O585">
        <v>2016</v>
      </c>
      <c r="P585">
        <v>11</v>
      </c>
      <c r="Q585">
        <v>14</v>
      </c>
      <c r="R585">
        <v>20161015</v>
      </c>
      <c r="S585" s="237" t="str">
        <f t="shared" si="9"/>
        <v>Nov</v>
      </c>
    </row>
    <row r="586" spans="1:19" x14ac:dyDescent="0.25">
      <c r="A586">
        <v>3637084000</v>
      </c>
      <c r="B586" t="str">
        <f>VLOOKUP(A586,'Energy Provider Accounts'!C:D,2,FALSE)</f>
        <v>Pump Stations</v>
      </c>
      <c r="C586" t="s">
        <v>342</v>
      </c>
      <c r="D586" s="3">
        <v>42719</v>
      </c>
      <c r="E586" s="11" t="s">
        <v>456</v>
      </c>
      <c r="F586">
        <v>30</v>
      </c>
      <c r="G586" t="s">
        <v>344</v>
      </c>
      <c r="H586" t="s">
        <v>345</v>
      </c>
      <c r="I586">
        <v>1803</v>
      </c>
      <c r="J586">
        <v>0</v>
      </c>
      <c r="K586">
        <v>0</v>
      </c>
      <c r="L586">
        <v>261.74</v>
      </c>
      <c r="M586">
        <v>-48.44</v>
      </c>
      <c r="N586">
        <v>213.38</v>
      </c>
      <c r="O586">
        <v>2016</v>
      </c>
      <c r="P586">
        <v>12</v>
      </c>
      <c r="Q586">
        <v>15</v>
      </c>
      <c r="R586">
        <v>20161115</v>
      </c>
      <c r="S586" s="237" t="str">
        <f t="shared" si="9"/>
        <v>Dec</v>
      </c>
    </row>
    <row r="587" spans="1:19" x14ac:dyDescent="0.25">
      <c r="A587">
        <v>3637084000</v>
      </c>
      <c r="B587" t="str">
        <f>VLOOKUP(A587,'Energy Provider Accounts'!C:D,2,FALSE)</f>
        <v>Pump Stations</v>
      </c>
      <c r="C587" t="s">
        <v>342</v>
      </c>
      <c r="D587" s="3">
        <v>42752</v>
      </c>
      <c r="E587" s="11" t="s">
        <v>457</v>
      </c>
      <c r="F587">
        <v>30</v>
      </c>
      <c r="G587" t="s">
        <v>344</v>
      </c>
      <c r="H587" t="s">
        <v>345</v>
      </c>
      <c r="I587">
        <v>2576</v>
      </c>
      <c r="J587">
        <v>0</v>
      </c>
      <c r="K587">
        <v>0</v>
      </c>
      <c r="L587">
        <v>273</v>
      </c>
      <c r="M587">
        <v>-35.5</v>
      </c>
      <c r="N587">
        <v>237.58</v>
      </c>
      <c r="O587">
        <v>2017</v>
      </c>
      <c r="P587">
        <v>1</v>
      </c>
      <c r="Q587">
        <v>17</v>
      </c>
      <c r="R587">
        <v>20161218</v>
      </c>
      <c r="S587" s="237" t="str">
        <f t="shared" si="9"/>
        <v>Jan</v>
      </c>
    </row>
    <row r="588" spans="1:19" x14ac:dyDescent="0.25">
      <c r="A588">
        <v>3637084000</v>
      </c>
      <c r="B588" t="str">
        <f>VLOOKUP(A588,'Energy Provider Accounts'!C:D,2,FALSE)</f>
        <v>Pump Stations</v>
      </c>
      <c r="C588" t="s">
        <v>342</v>
      </c>
      <c r="D588" s="3">
        <v>42788</v>
      </c>
      <c r="E588" s="11" t="s">
        <v>382</v>
      </c>
      <c r="F588">
        <v>36</v>
      </c>
      <c r="G588" t="s">
        <v>344</v>
      </c>
      <c r="H588" t="s">
        <v>345</v>
      </c>
      <c r="I588">
        <v>3164</v>
      </c>
      <c r="J588">
        <v>20</v>
      </c>
      <c r="K588">
        <v>211.53</v>
      </c>
      <c r="L588">
        <v>468.49</v>
      </c>
      <c r="M588">
        <v>-113.12</v>
      </c>
      <c r="N588">
        <v>567.16</v>
      </c>
      <c r="O588">
        <v>2017</v>
      </c>
      <c r="P588">
        <v>2</v>
      </c>
      <c r="Q588">
        <v>22</v>
      </c>
      <c r="R588">
        <v>20170117</v>
      </c>
      <c r="S588" s="237" t="str">
        <f t="shared" si="9"/>
        <v>Feb</v>
      </c>
    </row>
    <row r="589" spans="1:19" x14ac:dyDescent="0.25">
      <c r="A589">
        <v>3637084000</v>
      </c>
      <c r="B589" t="str">
        <f>VLOOKUP(A589,'Energy Provider Accounts'!C:D,2,FALSE)</f>
        <v>Pump Stations</v>
      </c>
      <c r="C589" t="s">
        <v>342</v>
      </c>
      <c r="D589" s="3">
        <v>42815</v>
      </c>
      <c r="E589" s="11" t="s">
        <v>458</v>
      </c>
      <c r="F589">
        <v>30</v>
      </c>
      <c r="G589" t="s">
        <v>344</v>
      </c>
      <c r="H589" t="s">
        <v>345</v>
      </c>
      <c r="I589">
        <v>1445</v>
      </c>
      <c r="J589">
        <v>12</v>
      </c>
      <c r="K589">
        <v>113.13</v>
      </c>
      <c r="L589">
        <v>181.98</v>
      </c>
      <c r="M589">
        <v>3.67</v>
      </c>
      <c r="N589">
        <v>298.93</v>
      </c>
      <c r="O589">
        <v>2017</v>
      </c>
      <c r="P589">
        <v>3</v>
      </c>
      <c r="Q589">
        <v>21</v>
      </c>
      <c r="R589">
        <v>20170219</v>
      </c>
      <c r="S589" s="237" t="str">
        <f t="shared" si="9"/>
        <v>Mar</v>
      </c>
    </row>
    <row r="590" spans="1:19" x14ac:dyDescent="0.25">
      <c r="A590">
        <v>3637084000</v>
      </c>
      <c r="B590" t="str">
        <f>VLOOKUP(A590,'Energy Provider Accounts'!C:D,2,FALSE)</f>
        <v>Pump Stations</v>
      </c>
      <c r="C590" t="s">
        <v>342</v>
      </c>
      <c r="D590" s="3">
        <v>42843</v>
      </c>
      <c r="E590" s="11" t="s">
        <v>459</v>
      </c>
      <c r="F590">
        <v>30</v>
      </c>
      <c r="G590" t="s">
        <v>344</v>
      </c>
      <c r="H590" t="s">
        <v>345</v>
      </c>
      <c r="I590">
        <v>1064</v>
      </c>
      <c r="J590">
        <v>8</v>
      </c>
      <c r="K590">
        <v>75.42</v>
      </c>
      <c r="L590">
        <v>126.68</v>
      </c>
      <c r="M590">
        <v>28.5</v>
      </c>
      <c r="N590">
        <v>230.69</v>
      </c>
      <c r="O590">
        <v>2017</v>
      </c>
      <c r="P590">
        <v>4</v>
      </c>
      <c r="Q590">
        <v>18</v>
      </c>
      <c r="R590">
        <v>20170319</v>
      </c>
      <c r="S590" s="237" t="str">
        <f t="shared" si="9"/>
        <v>Apr</v>
      </c>
    </row>
    <row r="591" spans="1:19" x14ac:dyDescent="0.25">
      <c r="A591">
        <v>3637084000</v>
      </c>
      <c r="B591" t="str">
        <f>VLOOKUP(A591,'Energy Provider Accounts'!C:D,2,FALSE)</f>
        <v>Pump Stations</v>
      </c>
      <c r="C591" t="s">
        <v>342</v>
      </c>
      <c r="D591" s="3">
        <v>42870</v>
      </c>
      <c r="E591" s="11" t="s">
        <v>460</v>
      </c>
      <c r="F591">
        <v>30</v>
      </c>
      <c r="G591" t="s">
        <v>344</v>
      </c>
      <c r="H591" t="s">
        <v>345</v>
      </c>
      <c r="I591">
        <v>966</v>
      </c>
      <c r="J591">
        <v>5</v>
      </c>
      <c r="K591">
        <v>48.24</v>
      </c>
      <c r="L591">
        <v>177.74</v>
      </c>
      <c r="M591">
        <v>1.0900000000000001</v>
      </c>
      <c r="N591">
        <v>227.16</v>
      </c>
      <c r="O591">
        <v>2017</v>
      </c>
      <c r="P591">
        <v>5</v>
      </c>
      <c r="Q591">
        <v>15</v>
      </c>
      <c r="R591">
        <v>20170415</v>
      </c>
      <c r="S591" s="237" t="str">
        <f t="shared" si="9"/>
        <v>May</v>
      </c>
    </row>
    <row r="592" spans="1:19" x14ac:dyDescent="0.25">
      <c r="A592">
        <v>3637084000</v>
      </c>
      <c r="B592" t="str">
        <f>VLOOKUP(A592,'Energy Provider Accounts'!C:D,2,FALSE)</f>
        <v>Pump Stations</v>
      </c>
      <c r="C592" t="s">
        <v>342</v>
      </c>
      <c r="D592" s="3">
        <v>42900</v>
      </c>
      <c r="E592" s="11" t="s">
        <v>461</v>
      </c>
      <c r="F592">
        <v>30</v>
      </c>
      <c r="G592" t="s">
        <v>344</v>
      </c>
      <c r="H592" t="s">
        <v>345</v>
      </c>
      <c r="I592">
        <v>980</v>
      </c>
      <c r="J592">
        <v>4</v>
      </c>
      <c r="K592">
        <v>37.71</v>
      </c>
      <c r="L592">
        <v>149.28</v>
      </c>
      <c r="M592">
        <v>15.89</v>
      </c>
      <c r="N592">
        <v>202.96</v>
      </c>
      <c r="O592">
        <v>2017</v>
      </c>
      <c r="P592">
        <v>6</v>
      </c>
      <c r="Q592">
        <v>14</v>
      </c>
      <c r="R592">
        <v>20170515</v>
      </c>
      <c r="S592" s="237" t="str">
        <f t="shared" si="9"/>
        <v>Jun</v>
      </c>
    </row>
    <row r="593" spans="1:19" x14ac:dyDescent="0.25">
      <c r="A593">
        <v>3637084000</v>
      </c>
      <c r="B593" t="str">
        <f>VLOOKUP(A593,'Energy Provider Accounts'!C:D,2,FALSE)</f>
        <v>Pump Stations</v>
      </c>
      <c r="C593" t="s">
        <v>342</v>
      </c>
      <c r="D593" s="3">
        <v>42929</v>
      </c>
      <c r="E593" s="11" t="s">
        <v>387</v>
      </c>
      <c r="F593">
        <v>30</v>
      </c>
      <c r="G593" t="s">
        <v>344</v>
      </c>
      <c r="H593" t="s">
        <v>345</v>
      </c>
      <c r="I593">
        <v>912</v>
      </c>
      <c r="J593">
        <v>4</v>
      </c>
      <c r="K593">
        <v>38.21</v>
      </c>
      <c r="L593">
        <v>92.64</v>
      </c>
      <c r="M593">
        <v>43.47</v>
      </c>
      <c r="N593">
        <v>174.39</v>
      </c>
      <c r="O593">
        <v>2017</v>
      </c>
      <c r="P593">
        <v>7</v>
      </c>
      <c r="Q593">
        <v>13</v>
      </c>
      <c r="R593">
        <v>20170613</v>
      </c>
      <c r="S593" s="237" t="str">
        <f t="shared" si="9"/>
        <v>Jul</v>
      </c>
    </row>
    <row r="594" spans="1:19" x14ac:dyDescent="0.25">
      <c r="A594">
        <v>3637084000</v>
      </c>
      <c r="B594" t="str">
        <f>VLOOKUP(A594,'Energy Provider Accounts'!C:D,2,FALSE)</f>
        <v>Pump Stations</v>
      </c>
      <c r="C594" t="s">
        <v>342</v>
      </c>
      <c r="D594" s="3">
        <v>42958</v>
      </c>
      <c r="E594" s="11" t="s">
        <v>388</v>
      </c>
      <c r="F594">
        <v>30</v>
      </c>
      <c r="G594" t="s">
        <v>344</v>
      </c>
      <c r="H594" t="s">
        <v>345</v>
      </c>
      <c r="I594">
        <v>930</v>
      </c>
      <c r="J594">
        <v>8</v>
      </c>
      <c r="K594">
        <v>73.39</v>
      </c>
      <c r="L594">
        <v>147.71</v>
      </c>
      <c r="M594">
        <v>16.39</v>
      </c>
      <c r="N594">
        <v>237.59</v>
      </c>
      <c r="O594">
        <v>2017</v>
      </c>
      <c r="P594">
        <v>8</v>
      </c>
      <c r="Q594">
        <v>11</v>
      </c>
      <c r="R594">
        <v>20170712</v>
      </c>
      <c r="S594" s="237" t="str">
        <f t="shared" si="9"/>
        <v>Aug</v>
      </c>
    </row>
    <row r="595" spans="1:19" x14ac:dyDescent="0.25">
      <c r="A595">
        <v>3637084000</v>
      </c>
      <c r="B595" t="str">
        <f>VLOOKUP(A595,'Energy Provider Accounts'!C:D,2,FALSE)</f>
        <v>Pump Stations</v>
      </c>
      <c r="C595" t="s">
        <v>342</v>
      </c>
      <c r="D595" s="3">
        <v>42991</v>
      </c>
      <c r="E595" s="11" t="s">
        <v>416</v>
      </c>
      <c r="F595">
        <v>30</v>
      </c>
      <c r="G595" t="s">
        <v>344</v>
      </c>
      <c r="H595" t="s">
        <v>345</v>
      </c>
      <c r="I595">
        <v>1456</v>
      </c>
      <c r="J595">
        <v>15</v>
      </c>
      <c r="K595">
        <v>141.34</v>
      </c>
      <c r="L595">
        <v>12.77</v>
      </c>
      <c r="M595">
        <v>89.46</v>
      </c>
      <c r="N595">
        <v>243.66</v>
      </c>
      <c r="O595">
        <v>2017</v>
      </c>
      <c r="P595">
        <v>9</v>
      </c>
      <c r="Q595">
        <v>13</v>
      </c>
      <c r="R595">
        <v>20170814</v>
      </c>
      <c r="S595" s="237" t="str">
        <f t="shared" si="9"/>
        <v>Sep</v>
      </c>
    </row>
    <row r="596" spans="1:19" x14ac:dyDescent="0.25">
      <c r="A596">
        <v>3637084000</v>
      </c>
      <c r="B596" t="str">
        <f>VLOOKUP(A596,'Energy Provider Accounts'!C:D,2,FALSE)</f>
        <v>Pump Stations</v>
      </c>
      <c r="C596" t="s">
        <v>342</v>
      </c>
      <c r="D596" s="3">
        <v>43025</v>
      </c>
      <c r="E596" s="11" t="s">
        <v>462</v>
      </c>
      <c r="F596">
        <v>30</v>
      </c>
      <c r="G596" t="s">
        <v>344</v>
      </c>
      <c r="H596" t="s">
        <v>345</v>
      </c>
      <c r="I596">
        <v>1975</v>
      </c>
      <c r="J596">
        <v>12</v>
      </c>
      <c r="K596">
        <v>113.25</v>
      </c>
      <c r="L596">
        <v>16.559999999999999</v>
      </c>
      <c r="M596">
        <v>90.54</v>
      </c>
      <c r="N596">
        <v>220.44</v>
      </c>
      <c r="O596">
        <v>2017</v>
      </c>
      <c r="P596">
        <v>10</v>
      </c>
      <c r="Q596">
        <v>17</v>
      </c>
      <c r="R596">
        <v>20170917</v>
      </c>
      <c r="S596" s="237" t="str">
        <f t="shared" si="9"/>
        <v>Oct</v>
      </c>
    </row>
    <row r="597" spans="1:19" x14ac:dyDescent="0.25">
      <c r="A597">
        <v>3637084000</v>
      </c>
      <c r="B597" t="str">
        <f>VLOOKUP(A597,'Energy Provider Accounts'!C:D,2,FALSE)</f>
        <v>Pump Stations</v>
      </c>
      <c r="C597" t="s">
        <v>342</v>
      </c>
      <c r="D597" s="3">
        <v>43052</v>
      </c>
      <c r="E597" s="11" t="s">
        <v>463</v>
      </c>
      <c r="F597">
        <v>30</v>
      </c>
      <c r="G597" t="s">
        <v>344</v>
      </c>
      <c r="H597" t="s">
        <v>345</v>
      </c>
      <c r="I597">
        <v>899</v>
      </c>
      <c r="J597">
        <v>10</v>
      </c>
      <c r="K597">
        <v>98.75</v>
      </c>
      <c r="L597">
        <v>7.34</v>
      </c>
      <c r="M597">
        <v>87.5</v>
      </c>
      <c r="N597">
        <v>193.67</v>
      </c>
      <c r="O597">
        <v>2017</v>
      </c>
      <c r="P597">
        <v>11</v>
      </c>
      <c r="Q597">
        <v>13</v>
      </c>
      <c r="R597">
        <v>20171014</v>
      </c>
      <c r="S597" s="237" t="str">
        <f t="shared" si="9"/>
        <v>Nov</v>
      </c>
    </row>
    <row r="598" spans="1:19" x14ac:dyDescent="0.25">
      <c r="A598">
        <v>3637084000</v>
      </c>
      <c r="B598" t="str">
        <f>VLOOKUP(A598,'Energy Provider Accounts'!C:D,2,FALSE)</f>
        <v>Pump Stations</v>
      </c>
      <c r="C598" t="s">
        <v>342</v>
      </c>
      <c r="D598" s="3">
        <v>43084</v>
      </c>
      <c r="E598" s="11" t="s">
        <v>464</v>
      </c>
      <c r="F598">
        <v>30</v>
      </c>
      <c r="G598" t="s">
        <v>344</v>
      </c>
      <c r="H598" t="s">
        <v>345</v>
      </c>
      <c r="I598">
        <v>1577</v>
      </c>
      <c r="J598">
        <v>18</v>
      </c>
      <c r="K598">
        <v>164.89</v>
      </c>
      <c r="L598">
        <v>12.83</v>
      </c>
      <c r="M598">
        <v>90.05</v>
      </c>
      <c r="N598">
        <v>267.88</v>
      </c>
      <c r="O598">
        <v>2017</v>
      </c>
      <c r="P598">
        <v>12</v>
      </c>
      <c r="Q598">
        <v>15</v>
      </c>
      <c r="R598">
        <v>20171115</v>
      </c>
      <c r="S598" s="237" t="str">
        <f t="shared" si="9"/>
        <v>Dec</v>
      </c>
    </row>
    <row r="599" spans="1:19" x14ac:dyDescent="0.25">
      <c r="A599">
        <v>3853035000</v>
      </c>
      <c r="B599" t="str">
        <f>VLOOKUP(A599,'Energy Provider Accounts'!C:D,2,FALSE)</f>
        <v>Pump Stations</v>
      </c>
      <c r="C599" t="s">
        <v>342</v>
      </c>
      <c r="D599" s="3">
        <v>42389</v>
      </c>
      <c r="E599" s="11" t="s">
        <v>487</v>
      </c>
      <c r="F599">
        <v>60</v>
      </c>
      <c r="G599" t="s">
        <v>344</v>
      </c>
      <c r="H599" t="s">
        <v>345</v>
      </c>
      <c r="I599">
        <v>447</v>
      </c>
      <c r="J599">
        <v>0</v>
      </c>
      <c r="K599">
        <v>0</v>
      </c>
      <c r="L599">
        <v>2.39</v>
      </c>
      <c r="M599">
        <v>74.099999999999994</v>
      </c>
      <c r="N599">
        <v>76.510000000000005</v>
      </c>
      <c r="O599">
        <v>2016</v>
      </c>
      <c r="P599">
        <v>1</v>
      </c>
      <c r="Q599">
        <v>20</v>
      </c>
      <c r="R599">
        <v>20151121</v>
      </c>
      <c r="S599" s="237" t="str">
        <f t="shared" si="9"/>
        <v>Jan</v>
      </c>
    </row>
    <row r="600" spans="1:19" x14ac:dyDescent="0.25">
      <c r="A600">
        <v>3853035000</v>
      </c>
      <c r="B600" t="str">
        <f>VLOOKUP(A600,'Energy Provider Accounts'!C:D,2,FALSE)</f>
        <v>Pump Stations</v>
      </c>
      <c r="C600" t="s">
        <v>342</v>
      </c>
      <c r="D600" s="3">
        <v>42450</v>
      </c>
      <c r="E600" s="11" t="s">
        <v>488</v>
      </c>
      <c r="F600">
        <v>60</v>
      </c>
      <c r="G600" t="s">
        <v>344</v>
      </c>
      <c r="H600" t="s">
        <v>345</v>
      </c>
      <c r="I600">
        <v>298</v>
      </c>
      <c r="J600">
        <v>0</v>
      </c>
      <c r="K600">
        <v>0</v>
      </c>
      <c r="L600">
        <v>2.74</v>
      </c>
      <c r="M600">
        <v>72.48</v>
      </c>
      <c r="N600">
        <v>75.260000000000005</v>
      </c>
      <c r="O600">
        <v>2016</v>
      </c>
      <c r="P600">
        <v>3</v>
      </c>
      <c r="Q600">
        <v>21</v>
      </c>
      <c r="R600">
        <v>20160121</v>
      </c>
      <c r="S600" s="237" t="str">
        <f t="shared" si="9"/>
        <v>Mar</v>
      </c>
    </row>
    <row r="601" spans="1:19" x14ac:dyDescent="0.25">
      <c r="A601">
        <v>3853035000</v>
      </c>
      <c r="B601" t="str">
        <f>VLOOKUP(A601,'Energy Provider Accounts'!C:D,2,FALSE)</f>
        <v>Pump Stations</v>
      </c>
      <c r="C601" t="s">
        <v>342</v>
      </c>
      <c r="D601" s="3">
        <v>42510</v>
      </c>
      <c r="E601" s="11" t="s">
        <v>489</v>
      </c>
      <c r="F601">
        <v>60</v>
      </c>
      <c r="G601" t="s">
        <v>344</v>
      </c>
      <c r="H601" t="s">
        <v>345</v>
      </c>
      <c r="I601">
        <v>265</v>
      </c>
      <c r="J601">
        <v>0</v>
      </c>
      <c r="K601">
        <v>0</v>
      </c>
      <c r="L601">
        <v>2.11</v>
      </c>
      <c r="M601">
        <v>72.2</v>
      </c>
      <c r="N601">
        <v>74.34</v>
      </c>
      <c r="O601">
        <v>2016</v>
      </c>
      <c r="P601">
        <v>5</v>
      </c>
      <c r="Q601">
        <v>20</v>
      </c>
      <c r="R601">
        <v>20160321</v>
      </c>
      <c r="S601" s="237" t="str">
        <f t="shared" si="9"/>
        <v>May</v>
      </c>
    </row>
    <row r="602" spans="1:19" x14ac:dyDescent="0.25">
      <c r="A602">
        <v>3853035000</v>
      </c>
      <c r="B602" t="str">
        <f>VLOOKUP(A602,'Energy Provider Accounts'!C:D,2,FALSE)</f>
        <v>Pump Stations</v>
      </c>
      <c r="C602" t="s">
        <v>342</v>
      </c>
      <c r="D602" s="3">
        <v>42572</v>
      </c>
      <c r="E602" s="11" t="s">
        <v>490</v>
      </c>
      <c r="F602">
        <v>60</v>
      </c>
      <c r="G602" t="s">
        <v>344</v>
      </c>
      <c r="H602" t="s">
        <v>345</v>
      </c>
      <c r="I602">
        <v>229</v>
      </c>
      <c r="J602">
        <v>0</v>
      </c>
      <c r="K602">
        <v>0</v>
      </c>
      <c r="L602">
        <v>27.85</v>
      </c>
      <c r="M602">
        <v>60.47</v>
      </c>
      <c r="N602">
        <v>88.35</v>
      </c>
      <c r="O602">
        <v>2016</v>
      </c>
      <c r="P602">
        <v>7</v>
      </c>
      <c r="Q602">
        <v>21</v>
      </c>
      <c r="R602">
        <v>20160522</v>
      </c>
      <c r="S602" s="237" t="str">
        <f t="shared" si="9"/>
        <v>Jul</v>
      </c>
    </row>
    <row r="603" spans="1:19" x14ac:dyDescent="0.25">
      <c r="A603">
        <v>3853035000</v>
      </c>
      <c r="B603" t="str">
        <f>VLOOKUP(A603,'Energy Provider Accounts'!C:D,2,FALSE)</f>
        <v>Pump Stations</v>
      </c>
      <c r="C603" t="s">
        <v>342</v>
      </c>
      <c r="D603" s="3">
        <v>42604</v>
      </c>
      <c r="E603" s="11" t="s">
        <v>491</v>
      </c>
      <c r="F603">
        <v>30</v>
      </c>
      <c r="G603" t="s">
        <v>413</v>
      </c>
      <c r="H603" t="s">
        <v>345</v>
      </c>
      <c r="I603">
        <v>146</v>
      </c>
      <c r="J603">
        <v>0</v>
      </c>
      <c r="K603">
        <v>0</v>
      </c>
      <c r="L603">
        <v>18.28</v>
      </c>
      <c r="M603">
        <v>29.73</v>
      </c>
      <c r="N603">
        <v>48.02</v>
      </c>
      <c r="O603">
        <v>2016</v>
      </c>
      <c r="P603">
        <v>8</v>
      </c>
      <c r="Q603">
        <v>22</v>
      </c>
      <c r="R603">
        <v>20160723</v>
      </c>
      <c r="S603" s="237" t="str">
        <f t="shared" si="9"/>
        <v>Aug</v>
      </c>
    </row>
    <row r="604" spans="1:19" x14ac:dyDescent="0.25">
      <c r="A604">
        <v>3853035000</v>
      </c>
      <c r="B604" t="str">
        <f>VLOOKUP(A604,'Energy Provider Accounts'!C:D,2,FALSE)</f>
        <v>Pump Stations</v>
      </c>
      <c r="C604" t="s">
        <v>342</v>
      </c>
      <c r="D604" s="3">
        <v>42634</v>
      </c>
      <c r="E604" s="11" t="s">
        <v>509</v>
      </c>
      <c r="F604">
        <v>30</v>
      </c>
      <c r="G604" t="s">
        <v>344</v>
      </c>
      <c r="H604" t="s">
        <v>345</v>
      </c>
      <c r="I604">
        <v>54</v>
      </c>
      <c r="J604">
        <v>0</v>
      </c>
      <c r="K604">
        <v>0</v>
      </c>
      <c r="L604">
        <v>8.32</v>
      </c>
      <c r="M604">
        <v>32.270000000000003</v>
      </c>
      <c r="N604">
        <v>40.590000000000003</v>
      </c>
      <c r="O604">
        <v>2016</v>
      </c>
      <c r="P604">
        <v>9</v>
      </c>
      <c r="Q604">
        <v>21</v>
      </c>
      <c r="R604">
        <v>20160822</v>
      </c>
      <c r="S604" s="237" t="str">
        <f t="shared" si="9"/>
        <v>Sep</v>
      </c>
    </row>
    <row r="605" spans="1:19" x14ac:dyDescent="0.25">
      <c r="A605">
        <v>3853035000</v>
      </c>
      <c r="B605" t="str">
        <f>VLOOKUP(A605,'Energy Provider Accounts'!C:D,2,FALSE)</f>
        <v>Pump Stations</v>
      </c>
      <c r="C605" t="s">
        <v>342</v>
      </c>
      <c r="D605" s="3">
        <v>42663</v>
      </c>
      <c r="E605" s="11" t="s">
        <v>493</v>
      </c>
      <c r="F605">
        <v>30</v>
      </c>
      <c r="G605" t="s">
        <v>413</v>
      </c>
      <c r="H605" t="s">
        <v>345</v>
      </c>
      <c r="I605">
        <v>158</v>
      </c>
      <c r="J605">
        <v>0</v>
      </c>
      <c r="K605">
        <v>0</v>
      </c>
      <c r="L605">
        <v>17.61</v>
      </c>
      <c r="M605">
        <v>30.39</v>
      </c>
      <c r="N605">
        <v>48.01</v>
      </c>
      <c r="O605">
        <v>2016</v>
      </c>
      <c r="P605">
        <v>10</v>
      </c>
      <c r="Q605">
        <v>20</v>
      </c>
      <c r="R605">
        <v>20160920</v>
      </c>
      <c r="S605" s="237" t="str">
        <f t="shared" si="9"/>
        <v>Oct</v>
      </c>
    </row>
    <row r="606" spans="1:19" x14ac:dyDescent="0.25">
      <c r="A606">
        <v>3853035000</v>
      </c>
      <c r="B606" t="str">
        <f>VLOOKUP(A606,'Energy Provider Accounts'!C:D,2,FALSE)</f>
        <v>Pump Stations</v>
      </c>
      <c r="C606" t="s">
        <v>342</v>
      </c>
      <c r="D606" s="3">
        <v>42691</v>
      </c>
      <c r="E606" s="11" t="s">
        <v>494</v>
      </c>
      <c r="F606">
        <v>30</v>
      </c>
      <c r="G606" t="s">
        <v>344</v>
      </c>
      <c r="H606" t="s">
        <v>345</v>
      </c>
      <c r="I606">
        <v>20</v>
      </c>
      <c r="J606">
        <v>0</v>
      </c>
      <c r="K606">
        <v>0</v>
      </c>
      <c r="L606">
        <v>2.5499999999999998</v>
      </c>
      <c r="M606">
        <v>34.270000000000003</v>
      </c>
      <c r="N606">
        <v>36.82</v>
      </c>
      <c r="O606">
        <v>2016</v>
      </c>
      <c r="P606">
        <v>11</v>
      </c>
      <c r="Q606">
        <v>17</v>
      </c>
      <c r="R606">
        <v>20161018</v>
      </c>
      <c r="S606" s="237" t="str">
        <f t="shared" si="9"/>
        <v>Nov</v>
      </c>
    </row>
    <row r="607" spans="1:19" x14ac:dyDescent="0.25">
      <c r="A607">
        <v>3853035000</v>
      </c>
      <c r="B607" t="str">
        <f>VLOOKUP(A607,'Energy Provider Accounts'!C:D,2,FALSE)</f>
        <v>Pump Stations</v>
      </c>
      <c r="C607" t="s">
        <v>342</v>
      </c>
      <c r="D607" s="3">
        <v>42725</v>
      </c>
      <c r="E607" s="11" t="s">
        <v>495</v>
      </c>
      <c r="F607">
        <v>30</v>
      </c>
      <c r="G607" t="s">
        <v>413</v>
      </c>
      <c r="H607" t="s">
        <v>345</v>
      </c>
      <c r="I607">
        <v>253</v>
      </c>
      <c r="J607">
        <v>0</v>
      </c>
      <c r="K607">
        <v>0</v>
      </c>
      <c r="L607">
        <v>34.409999999999997</v>
      </c>
      <c r="M607">
        <v>24.41</v>
      </c>
      <c r="N607">
        <v>58.83</v>
      </c>
      <c r="O607">
        <v>2016</v>
      </c>
      <c r="P607">
        <v>12</v>
      </c>
      <c r="Q607">
        <v>21</v>
      </c>
      <c r="R607">
        <v>20161121</v>
      </c>
      <c r="S607" s="237" t="str">
        <f t="shared" si="9"/>
        <v>Dec</v>
      </c>
    </row>
    <row r="608" spans="1:19" x14ac:dyDescent="0.25">
      <c r="A608">
        <v>3853035000</v>
      </c>
      <c r="B608" t="str">
        <f>VLOOKUP(A608,'Energy Provider Accounts'!C:D,2,FALSE)</f>
        <v>Pump Stations</v>
      </c>
      <c r="C608" t="s">
        <v>342</v>
      </c>
      <c r="D608" s="3">
        <v>42758</v>
      </c>
      <c r="E608" s="11" t="s">
        <v>510</v>
      </c>
      <c r="F608">
        <v>66</v>
      </c>
      <c r="G608" t="s">
        <v>344</v>
      </c>
      <c r="H608" t="s">
        <v>345</v>
      </c>
      <c r="I608">
        <v>219</v>
      </c>
      <c r="J608">
        <v>0</v>
      </c>
      <c r="K608">
        <v>0</v>
      </c>
      <c r="L608">
        <v>27.7</v>
      </c>
      <c r="M608">
        <v>68.81</v>
      </c>
      <c r="N608">
        <v>96.55</v>
      </c>
      <c r="O608">
        <v>2017</v>
      </c>
      <c r="P608">
        <v>1</v>
      </c>
      <c r="Q608">
        <v>23</v>
      </c>
      <c r="R608">
        <v>20161118</v>
      </c>
      <c r="S608" s="237" t="str">
        <f t="shared" si="9"/>
        <v>Jan</v>
      </c>
    </row>
    <row r="609" spans="1:19" x14ac:dyDescent="0.25">
      <c r="A609">
        <v>3853035000</v>
      </c>
      <c r="B609" t="str">
        <f>VLOOKUP(A609,'Energy Provider Accounts'!C:D,2,FALSE)</f>
        <v>Pump Stations</v>
      </c>
      <c r="C609" t="s">
        <v>342</v>
      </c>
      <c r="D609" s="3">
        <v>42789</v>
      </c>
      <c r="E609" s="11" t="s">
        <v>497</v>
      </c>
      <c r="F609">
        <v>30</v>
      </c>
      <c r="G609" t="s">
        <v>413</v>
      </c>
      <c r="H609" t="s">
        <v>345</v>
      </c>
      <c r="I609">
        <v>154</v>
      </c>
      <c r="J609">
        <v>0</v>
      </c>
      <c r="K609">
        <v>0</v>
      </c>
      <c r="L609">
        <v>23.28</v>
      </c>
      <c r="M609">
        <v>26.11</v>
      </c>
      <c r="N609">
        <v>49.42</v>
      </c>
      <c r="O609">
        <v>2017</v>
      </c>
      <c r="P609">
        <v>2</v>
      </c>
      <c r="Q609">
        <v>23</v>
      </c>
      <c r="R609">
        <v>20170124</v>
      </c>
      <c r="S609" s="237" t="str">
        <f t="shared" si="9"/>
        <v>Feb</v>
      </c>
    </row>
    <row r="610" spans="1:19" x14ac:dyDescent="0.25">
      <c r="A610">
        <v>3853035000</v>
      </c>
      <c r="B610" t="str">
        <f>VLOOKUP(A610,'Energy Provider Accounts'!C:D,2,FALSE)</f>
        <v>Pump Stations</v>
      </c>
      <c r="C610" t="s">
        <v>342</v>
      </c>
      <c r="D610" s="3">
        <v>42817</v>
      </c>
      <c r="E610" s="11" t="s">
        <v>498</v>
      </c>
      <c r="F610">
        <v>30</v>
      </c>
      <c r="G610" t="s">
        <v>344</v>
      </c>
      <c r="H610" t="s">
        <v>345</v>
      </c>
      <c r="I610">
        <v>33</v>
      </c>
      <c r="J610">
        <v>0</v>
      </c>
      <c r="K610">
        <v>0</v>
      </c>
      <c r="L610">
        <v>4.2</v>
      </c>
      <c r="M610">
        <v>33.53</v>
      </c>
      <c r="N610">
        <v>37.76</v>
      </c>
      <c r="O610">
        <v>2017</v>
      </c>
      <c r="P610">
        <v>3</v>
      </c>
      <c r="Q610">
        <v>23</v>
      </c>
      <c r="R610">
        <v>20170221</v>
      </c>
      <c r="S610" s="237" t="str">
        <f t="shared" si="9"/>
        <v>Mar</v>
      </c>
    </row>
    <row r="611" spans="1:19" x14ac:dyDescent="0.25">
      <c r="A611">
        <v>3853035000</v>
      </c>
      <c r="B611" t="str">
        <f>VLOOKUP(A611,'Energy Provider Accounts'!C:D,2,FALSE)</f>
        <v>Pump Stations</v>
      </c>
      <c r="C611" t="s">
        <v>342</v>
      </c>
      <c r="D611" s="3">
        <v>42849</v>
      </c>
      <c r="E611" s="11" t="s">
        <v>499</v>
      </c>
      <c r="F611">
        <v>30</v>
      </c>
      <c r="G611" t="s">
        <v>413</v>
      </c>
      <c r="H611" t="s">
        <v>345</v>
      </c>
      <c r="I611">
        <v>141</v>
      </c>
      <c r="J611">
        <v>0</v>
      </c>
      <c r="K611">
        <v>0</v>
      </c>
      <c r="L611">
        <v>19.45</v>
      </c>
      <c r="M611">
        <v>27.88</v>
      </c>
      <c r="N611">
        <v>47.35</v>
      </c>
      <c r="O611">
        <v>2017</v>
      </c>
      <c r="P611">
        <v>4</v>
      </c>
      <c r="Q611">
        <v>24</v>
      </c>
      <c r="R611">
        <v>20170325</v>
      </c>
      <c r="S611" s="237" t="str">
        <f t="shared" si="9"/>
        <v>Apr</v>
      </c>
    </row>
    <row r="612" spans="1:19" x14ac:dyDescent="0.25">
      <c r="A612">
        <v>3853035000</v>
      </c>
      <c r="B612" t="str">
        <f>VLOOKUP(A612,'Energy Provider Accounts'!C:D,2,FALSE)</f>
        <v>Pump Stations</v>
      </c>
      <c r="C612" t="s">
        <v>342</v>
      </c>
      <c r="D612" s="3">
        <v>42877</v>
      </c>
      <c r="E612" s="11" t="s">
        <v>500</v>
      </c>
      <c r="F612">
        <v>30</v>
      </c>
      <c r="G612" t="s">
        <v>344</v>
      </c>
      <c r="H612" t="s">
        <v>345</v>
      </c>
      <c r="I612">
        <v>99</v>
      </c>
      <c r="J612">
        <v>0</v>
      </c>
      <c r="K612">
        <v>0</v>
      </c>
      <c r="L612">
        <v>17.86</v>
      </c>
      <c r="M612">
        <v>27.83</v>
      </c>
      <c r="N612">
        <v>45.71</v>
      </c>
      <c r="O612">
        <v>2017</v>
      </c>
      <c r="P612">
        <v>5</v>
      </c>
      <c r="Q612">
        <v>22</v>
      </c>
      <c r="R612">
        <v>20170422</v>
      </c>
      <c r="S612" s="237" t="str">
        <f t="shared" si="9"/>
        <v>May</v>
      </c>
    </row>
    <row r="613" spans="1:19" x14ac:dyDescent="0.25">
      <c r="A613">
        <v>3853035000</v>
      </c>
      <c r="B613" t="str">
        <f>VLOOKUP(A613,'Energy Provider Accounts'!C:D,2,FALSE)</f>
        <v>Pump Stations</v>
      </c>
      <c r="C613" t="s">
        <v>342</v>
      </c>
      <c r="D613" s="3">
        <v>42907</v>
      </c>
      <c r="E613" s="11" t="s">
        <v>501</v>
      </c>
      <c r="F613">
        <v>30</v>
      </c>
      <c r="G613" t="s">
        <v>413</v>
      </c>
      <c r="H613" t="s">
        <v>345</v>
      </c>
      <c r="I613">
        <v>114</v>
      </c>
      <c r="J613">
        <v>0</v>
      </c>
      <c r="K613">
        <v>0</v>
      </c>
      <c r="L613">
        <v>16.2</v>
      </c>
      <c r="M613">
        <v>28.97</v>
      </c>
      <c r="N613">
        <v>45.2</v>
      </c>
      <c r="O613">
        <v>2017</v>
      </c>
      <c r="P613">
        <v>6</v>
      </c>
      <c r="Q613">
        <v>21</v>
      </c>
      <c r="R613">
        <v>20170522</v>
      </c>
      <c r="S613" s="237" t="str">
        <f t="shared" si="9"/>
        <v>Jun</v>
      </c>
    </row>
    <row r="614" spans="1:19" x14ac:dyDescent="0.25">
      <c r="A614">
        <v>3853035000</v>
      </c>
      <c r="B614" t="str">
        <f>VLOOKUP(A614,'Energy Provider Accounts'!C:D,2,FALSE)</f>
        <v>Pump Stations</v>
      </c>
      <c r="C614" t="s">
        <v>342</v>
      </c>
      <c r="D614" s="3">
        <v>42934</v>
      </c>
      <c r="E614" s="11" t="s">
        <v>502</v>
      </c>
      <c r="F614">
        <v>30</v>
      </c>
      <c r="G614" t="s">
        <v>344</v>
      </c>
      <c r="H614" t="s">
        <v>345</v>
      </c>
      <c r="I614">
        <v>126</v>
      </c>
      <c r="J614">
        <v>0</v>
      </c>
      <c r="K614">
        <v>0</v>
      </c>
      <c r="L614">
        <v>14.85</v>
      </c>
      <c r="M614">
        <v>30.63</v>
      </c>
      <c r="N614">
        <v>45.5</v>
      </c>
      <c r="O614">
        <v>2017</v>
      </c>
      <c r="P614">
        <v>7</v>
      </c>
      <c r="Q614">
        <v>18</v>
      </c>
      <c r="R614">
        <v>20170618</v>
      </c>
      <c r="S614" s="237" t="str">
        <f t="shared" si="9"/>
        <v>Jul</v>
      </c>
    </row>
    <row r="615" spans="1:19" x14ac:dyDescent="0.25">
      <c r="A615">
        <v>3853035000</v>
      </c>
      <c r="B615" t="str">
        <f>VLOOKUP(A615,'Energy Provider Accounts'!C:D,2,FALSE)</f>
        <v>Pump Stations</v>
      </c>
      <c r="C615" t="s">
        <v>342</v>
      </c>
      <c r="D615" s="3">
        <v>42968</v>
      </c>
      <c r="E615" s="11" t="s">
        <v>503</v>
      </c>
      <c r="F615">
        <v>30</v>
      </c>
      <c r="G615" t="s">
        <v>413</v>
      </c>
      <c r="H615" t="s">
        <v>345</v>
      </c>
      <c r="I615">
        <v>113</v>
      </c>
      <c r="J615">
        <v>0</v>
      </c>
      <c r="K615">
        <v>0</v>
      </c>
      <c r="L615">
        <v>17.27</v>
      </c>
      <c r="M615">
        <v>30.28</v>
      </c>
      <c r="N615">
        <v>47.57</v>
      </c>
      <c r="O615">
        <v>2017</v>
      </c>
      <c r="P615">
        <v>8</v>
      </c>
      <c r="Q615">
        <v>21</v>
      </c>
      <c r="R615">
        <v>20170722</v>
      </c>
      <c r="S615" s="237" t="str">
        <f t="shared" si="9"/>
        <v>Aug</v>
      </c>
    </row>
    <row r="616" spans="1:19" x14ac:dyDescent="0.25">
      <c r="A616">
        <v>3853035000</v>
      </c>
      <c r="B616" t="str">
        <f>VLOOKUP(A616,'Energy Provider Accounts'!C:D,2,FALSE)</f>
        <v>Pump Stations</v>
      </c>
      <c r="C616" t="s">
        <v>342</v>
      </c>
      <c r="D616" s="3">
        <v>42997</v>
      </c>
      <c r="E616" s="11" t="s">
        <v>504</v>
      </c>
      <c r="F616">
        <v>30</v>
      </c>
      <c r="G616" t="s">
        <v>344</v>
      </c>
      <c r="H616" t="s">
        <v>345</v>
      </c>
      <c r="I616">
        <v>237</v>
      </c>
      <c r="J616">
        <v>0</v>
      </c>
      <c r="K616">
        <v>0</v>
      </c>
      <c r="L616">
        <v>2.06</v>
      </c>
      <c r="M616">
        <v>41.91</v>
      </c>
      <c r="N616">
        <v>43.99</v>
      </c>
      <c r="O616">
        <v>2017</v>
      </c>
      <c r="P616">
        <v>9</v>
      </c>
      <c r="Q616">
        <v>19</v>
      </c>
      <c r="R616">
        <v>20170820</v>
      </c>
      <c r="S616" s="237" t="str">
        <f t="shared" si="9"/>
        <v>Sep</v>
      </c>
    </row>
    <row r="617" spans="1:19" x14ac:dyDescent="0.25">
      <c r="A617">
        <v>3853035000</v>
      </c>
      <c r="B617" t="str">
        <f>VLOOKUP(A617,'Energy Provider Accounts'!C:D,2,FALSE)</f>
        <v>Pump Stations</v>
      </c>
      <c r="C617" t="s">
        <v>342</v>
      </c>
      <c r="D617" s="3">
        <v>43027</v>
      </c>
      <c r="E617" s="11" t="s">
        <v>505</v>
      </c>
      <c r="F617">
        <v>30</v>
      </c>
      <c r="G617" t="s">
        <v>413</v>
      </c>
      <c r="H617" t="s">
        <v>345</v>
      </c>
      <c r="I617">
        <v>89</v>
      </c>
      <c r="J617">
        <v>0</v>
      </c>
      <c r="K617">
        <v>0</v>
      </c>
      <c r="L617">
        <v>0.74</v>
      </c>
      <c r="M617">
        <v>37.590000000000003</v>
      </c>
      <c r="N617">
        <v>38.35</v>
      </c>
      <c r="O617">
        <v>2017</v>
      </c>
      <c r="P617">
        <v>10</v>
      </c>
      <c r="Q617">
        <v>19</v>
      </c>
      <c r="R617">
        <v>20170919</v>
      </c>
      <c r="S617" s="237" t="str">
        <f t="shared" si="9"/>
        <v>Oct</v>
      </c>
    </row>
    <row r="618" spans="1:19" x14ac:dyDescent="0.25">
      <c r="A618">
        <v>3853035000</v>
      </c>
      <c r="B618" t="str">
        <f>VLOOKUP(A618,'Energy Provider Accounts'!C:D,2,FALSE)</f>
        <v>Pump Stations</v>
      </c>
      <c r="C618" t="s">
        <v>342</v>
      </c>
      <c r="D618" s="3">
        <v>43056</v>
      </c>
      <c r="E618" s="11" t="s">
        <v>511</v>
      </c>
      <c r="F618">
        <v>30</v>
      </c>
      <c r="G618" t="s">
        <v>344</v>
      </c>
      <c r="H618" t="s">
        <v>345</v>
      </c>
      <c r="I618">
        <v>3</v>
      </c>
      <c r="J618">
        <v>0</v>
      </c>
      <c r="K618">
        <v>0</v>
      </c>
      <c r="L618">
        <v>0.03</v>
      </c>
      <c r="M618">
        <v>35.090000000000003</v>
      </c>
      <c r="N618">
        <v>35.130000000000003</v>
      </c>
      <c r="O618">
        <v>2017</v>
      </c>
      <c r="P618">
        <v>11</v>
      </c>
      <c r="Q618">
        <v>17</v>
      </c>
      <c r="R618">
        <v>20171018</v>
      </c>
      <c r="S618" s="237" t="str">
        <f t="shared" si="9"/>
        <v>Nov</v>
      </c>
    </row>
    <row r="619" spans="1:19" x14ac:dyDescent="0.25">
      <c r="A619">
        <v>3853035000</v>
      </c>
      <c r="B619" t="str">
        <f>VLOOKUP(A619,'Energy Provider Accounts'!C:D,2,FALSE)</f>
        <v>Pump Stations</v>
      </c>
      <c r="C619" t="s">
        <v>342</v>
      </c>
      <c r="D619" s="3">
        <v>43089</v>
      </c>
      <c r="E619" s="11" t="s">
        <v>506</v>
      </c>
      <c r="F619">
        <v>30</v>
      </c>
      <c r="G619" t="s">
        <v>413</v>
      </c>
      <c r="H619" t="s">
        <v>345</v>
      </c>
      <c r="I619">
        <v>109</v>
      </c>
      <c r="J619">
        <v>0</v>
      </c>
      <c r="K619">
        <v>0</v>
      </c>
      <c r="L619">
        <v>0.82</v>
      </c>
      <c r="M619">
        <v>38.18</v>
      </c>
      <c r="N619">
        <v>39.020000000000003</v>
      </c>
      <c r="O619">
        <v>2017</v>
      </c>
      <c r="P619">
        <v>12</v>
      </c>
      <c r="Q619">
        <v>20</v>
      </c>
      <c r="R619">
        <v>20171120</v>
      </c>
      <c r="S619" s="237" t="str">
        <f t="shared" si="9"/>
        <v>Dec</v>
      </c>
    </row>
    <row r="620" spans="1:19" x14ac:dyDescent="0.25">
      <c r="A620">
        <v>3857403000</v>
      </c>
      <c r="B620" t="str">
        <f>VLOOKUP(A620,'Energy Provider Accounts'!C:D,2,FALSE)</f>
        <v>Pump Stations</v>
      </c>
      <c r="C620" t="s">
        <v>342</v>
      </c>
      <c r="D620" s="3">
        <v>42395</v>
      </c>
      <c r="E620" s="11" t="s">
        <v>527</v>
      </c>
      <c r="F620">
        <v>60</v>
      </c>
      <c r="G620" t="s">
        <v>344</v>
      </c>
      <c r="H620" t="s">
        <v>345</v>
      </c>
      <c r="I620">
        <v>598</v>
      </c>
      <c r="J620">
        <v>0</v>
      </c>
      <c r="K620">
        <v>0</v>
      </c>
      <c r="L620">
        <v>3.2</v>
      </c>
      <c r="M620">
        <v>74.98</v>
      </c>
      <c r="N620">
        <v>78.2</v>
      </c>
      <c r="O620">
        <v>2016</v>
      </c>
      <c r="P620">
        <v>1</v>
      </c>
      <c r="Q620">
        <v>26</v>
      </c>
      <c r="R620">
        <v>20151127</v>
      </c>
      <c r="S620" s="237" t="str">
        <f t="shared" si="9"/>
        <v>Jan</v>
      </c>
    </row>
    <row r="621" spans="1:19" x14ac:dyDescent="0.25">
      <c r="A621">
        <v>3857403000</v>
      </c>
      <c r="B621" t="str">
        <f>VLOOKUP(A621,'Energy Provider Accounts'!C:D,2,FALSE)</f>
        <v>Pump Stations</v>
      </c>
      <c r="C621" t="s">
        <v>342</v>
      </c>
      <c r="D621" s="3">
        <v>42457</v>
      </c>
      <c r="E621" s="11" t="s">
        <v>528</v>
      </c>
      <c r="F621">
        <v>60</v>
      </c>
      <c r="G621" t="s">
        <v>344</v>
      </c>
      <c r="H621" t="s">
        <v>345</v>
      </c>
      <c r="I621">
        <v>562</v>
      </c>
      <c r="J621">
        <v>0</v>
      </c>
      <c r="K621">
        <v>0</v>
      </c>
      <c r="L621">
        <v>5.17</v>
      </c>
      <c r="M621">
        <v>74.680000000000007</v>
      </c>
      <c r="N621">
        <v>79.89</v>
      </c>
      <c r="O621">
        <v>2016</v>
      </c>
      <c r="P621">
        <v>3</v>
      </c>
      <c r="Q621">
        <v>28</v>
      </c>
      <c r="R621">
        <v>20160128</v>
      </c>
      <c r="S621" s="237" t="str">
        <f t="shared" si="9"/>
        <v>Mar</v>
      </c>
    </row>
    <row r="622" spans="1:19" x14ac:dyDescent="0.25">
      <c r="A622">
        <v>3857403000</v>
      </c>
      <c r="B622" t="str">
        <f>VLOOKUP(A622,'Energy Provider Accounts'!C:D,2,FALSE)</f>
        <v>Pump Stations</v>
      </c>
      <c r="C622" t="s">
        <v>342</v>
      </c>
      <c r="D622" s="3">
        <v>42517</v>
      </c>
      <c r="E622" s="11" t="s">
        <v>529</v>
      </c>
      <c r="F622">
        <v>60</v>
      </c>
      <c r="G622" t="s">
        <v>344</v>
      </c>
      <c r="H622" t="s">
        <v>345</v>
      </c>
      <c r="I622">
        <v>879</v>
      </c>
      <c r="J622">
        <v>0</v>
      </c>
      <c r="K622">
        <v>0</v>
      </c>
      <c r="L622">
        <v>6.99</v>
      </c>
      <c r="M622">
        <v>77.31</v>
      </c>
      <c r="N622">
        <v>84.33</v>
      </c>
      <c r="O622">
        <v>2016</v>
      </c>
      <c r="P622">
        <v>5</v>
      </c>
      <c r="Q622">
        <v>27</v>
      </c>
      <c r="R622">
        <v>20160328</v>
      </c>
      <c r="S622" s="237" t="str">
        <f t="shared" si="9"/>
        <v>May</v>
      </c>
    </row>
    <row r="623" spans="1:19" x14ac:dyDescent="0.25">
      <c r="A623">
        <v>3857403000</v>
      </c>
      <c r="B623" t="str">
        <f>VLOOKUP(A623,'Energy Provider Accounts'!C:D,2,FALSE)</f>
        <v>Pump Stations</v>
      </c>
      <c r="C623" t="s">
        <v>342</v>
      </c>
      <c r="D623" s="3">
        <v>42578</v>
      </c>
      <c r="E623" s="11" t="s">
        <v>530</v>
      </c>
      <c r="F623">
        <v>60</v>
      </c>
      <c r="G623" t="s">
        <v>344</v>
      </c>
      <c r="H623" t="s">
        <v>345</v>
      </c>
      <c r="I623">
        <v>763</v>
      </c>
      <c r="J623">
        <v>0</v>
      </c>
      <c r="K623">
        <v>0</v>
      </c>
      <c r="L623">
        <v>91.04</v>
      </c>
      <c r="M623">
        <v>39.79</v>
      </c>
      <c r="N623">
        <v>130.88</v>
      </c>
      <c r="O623">
        <v>2016</v>
      </c>
      <c r="P623">
        <v>7</v>
      </c>
      <c r="Q623">
        <v>27</v>
      </c>
      <c r="R623">
        <v>20160528</v>
      </c>
      <c r="S623" s="237" t="str">
        <f t="shared" si="9"/>
        <v>Jul</v>
      </c>
    </row>
    <row r="624" spans="1:19" x14ac:dyDescent="0.25">
      <c r="A624">
        <v>3857403000</v>
      </c>
      <c r="B624" t="str">
        <f>VLOOKUP(A624,'Energy Provider Accounts'!C:D,2,FALSE)</f>
        <v>Pump Stations</v>
      </c>
      <c r="C624" t="s">
        <v>342</v>
      </c>
      <c r="D624" s="3">
        <v>42608</v>
      </c>
      <c r="E624" s="11" t="s">
        <v>352</v>
      </c>
      <c r="F624">
        <v>30</v>
      </c>
      <c r="G624" t="s">
        <v>413</v>
      </c>
      <c r="H624" t="s">
        <v>345</v>
      </c>
      <c r="I624">
        <v>399</v>
      </c>
      <c r="J624">
        <v>0</v>
      </c>
      <c r="K624">
        <v>0</v>
      </c>
      <c r="L624">
        <v>55.08</v>
      </c>
      <c r="M624">
        <v>18.010000000000002</v>
      </c>
      <c r="N624">
        <v>73.12</v>
      </c>
      <c r="O624">
        <v>2016</v>
      </c>
      <c r="P624">
        <v>8</v>
      </c>
      <c r="Q624">
        <v>26</v>
      </c>
      <c r="R624">
        <v>20160727</v>
      </c>
      <c r="S624" s="237" t="str">
        <f t="shared" si="9"/>
        <v>Aug</v>
      </c>
    </row>
    <row r="625" spans="1:19" x14ac:dyDescent="0.25">
      <c r="A625">
        <v>3857403000</v>
      </c>
      <c r="B625" t="str">
        <f>VLOOKUP(A625,'Energy Provider Accounts'!C:D,2,FALSE)</f>
        <v>Pump Stations</v>
      </c>
      <c r="C625" t="s">
        <v>342</v>
      </c>
      <c r="D625" s="3">
        <v>42639</v>
      </c>
      <c r="E625" s="11" t="s">
        <v>531</v>
      </c>
      <c r="F625">
        <v>30</v>
      </c>
      <c r="G625" t="s">
        <v>344</v>
      </c>
      <c r="H625" t="s">
        <v>345</v>
      </c>
      <c r="I625">
        <v>221</v>
      </c>
      <c r="J625">
        <v>0</v>
      </c>
      <c r="K625">
        <v>0</v>
      </c>
      <c r="L625">
        <v>31.83</v>
      </c>
      <c r="M625">
        <v>24.93</v>
      </c>
      <c r="N625">
        <v>56.77</v>
      </c>
      <c r="O625">
        <v>2016</v>
      </c>
      <c r="P625">
        <v>9</v>
      </c>
      <c r="Q625">
        <v>26</v>
      </c>
      <c r="R625">
        <v>20160827</v>
      </c>
      <c r="S625" s="237" t="str">
        <f t="shared" si="9"/>
        <v>Sep</v>
      </c>
    </row>
    <row r="626" spans="1:19" x14ac:dyDescent="0.25">
      <c r="A626">
        <v>3857403000</v>
      </c>
      <c r="B626" t="str">
        <f>VLOOKUP(A626,'Energy Provider Accounts'!C:D,2,FALSE)</f>
        <v>Pump Stations</v>
      </c>
      <c r="C626" t="s">
        <v>342</v>
      </c>
      <c r="D626" s="3">
        <v>42669</v>
      </c>
      <c r="E626" s="11" t="s">
        <v>354</v>
      </c>
      <c r="F626">
        <v>30</v>
      </c>
      <c r="G626" t="s">
        <v>413</v>
      </c>
      <c r="H626" t="s">
        <v>345</v>
      </c>
      <c r="I626">
        <v>261</v>
      </c>
      <c r="J626">
        <v>0</v>
      </c>
      <c r="K626">
        <v>0</v>
      </c>
      <c r="L626">
        <v>29.29</v>
      </c>
      <c r="M626">
        <v>27.33</v>
      </c>
      <c r="N626">
        <v>56.64</v>
      </c>
      <c r="O626">
        <v>2016</v>
      </c>
      <c r="P626">
        <v>10</v>
      </c>
      <c r="Q626">
        <v>26</v>
      </c>
      <c r="R626">
        <v>20160926</v>
      </c>
      <c r="S626" s="237" t="str">
        <f t="shared" si="9"/>
        <v>Oct</v>
      </c>
    </row>
    <row r="627" spans="1:19" x14ac:dyDescent="0.25">
      <c r="A627">
        <v>3857403000</v>
      </c>
      <c r="B627" t="str">
        <f>VLOOKUP(A627,'Energy Provider Accounts'!C:D,2,FALSE)</f>
        <v>Pump Stations</v>
      </c>
      <c r="C627" t="s">
        <v>342</v>
      </c>
      <c r="D627" s="3">
        <v>42702</v>
      </c>
      <c r="E627" s="11" t="s">
        <v>355</v>
      </c>
      <c r="F627">
        <v>30</v>
      </c>
      <c r="G627" t="s">
        <v>344</v>
      </c>
      <c r="H627" t="s">
        <v>345</v>
      </c>
      <c r="I627">
        <v>585</v>
      </c>
      <c r="J627">
        <v>0</v>
      </c>
      <c r="K627">
        <v>0</v>
      </c>
      <c r="L627">
        <v>80.349999999999994</v>
      </c>
      <c r="M627">
        <v>10.4</v>
      </c>
      <c r="N627">
        <v>90.78</v>
      </c>
      <c r="O627">
        <v>2016</v>
      </c>
      <c r="P627">
        <v>11</v>
      </c>
      <c r="Q627">
        <v>28</v>
      </c>
      <c r="R627">
        <v>20161029</v>
      </c>
      <c r="S627" s="237" t="str">
        <f t="shared" si="9"/>
        <v>Nov</v>
      </c>
    </row>
    <row r="628" spans="1:19" x14ac:dyDescent="0.25">
      <c r="A628">
        <v>3857403000</v>
      </c>
      <c r="B628" t="str">
        <f>VLOOKUP(A628,'Energy Provider Accounts'!C:D,2,FALSE)</f>
        <v>Pump Stations</v>
      </c>
      <c r="C628" t="s">
        <v>342</v>
      </c>
      <c r="D628" s="3">
        <v>42733</v>
      </c>
      <c r="E628" s="11" t="s">
        <v>356</v>
      </c>
      <c r="F628">
        <v>30</v>
      </c>
      <c r="G628" t="s">
        <v>413</v>
      </c>
      <c r="H628" t="s">
        <v>345</v>
      </c>
      <c r="I628">
        <v>309</v>
      </c>
      <c r="J628">
        <v>0</v>
      </c>
      <c r="K628">
        <v>0</v>
      </c>
      <c r="L628">
        <v>37.06</v>
      </c>
      <c r="M628">
        <v>24.46</v>
      </c>
      <c r="N628">
        <v>61.54</v>
      </c>
      <c r="O628">
        <v>2016</v>
      </c>
      <c r="P628">
        <v>12</v>
      </c>
      <c r="Q628">
        <v>29</v>
      </c>
      <c r="R628">
        <v>20161129</v>
      </c>
      <c r="S628" s="237" t="str">
        <f t="shared" si="9"/>
        <v>Dec</v>
      </c>
    </row>
    <row r="629" spans="1:19" x14ac:dyDescent="0.25">
      <c r="A629">
        <v>3857403000</v>
      </c>
      <c r="B629" t="str">
        <f>VLOOKUP(A629,'Energy Provider Accounts'!C:D,2,FALSE)</f>
        <v>Pump Stations</v>
      </c>
      <c r="C629" t="s">
        <v>342</v>
      </c>
      <c r="D629" s="3">
        <v>42762</v>
      </c>
      <c r="E629" s="11" t="s">
        <v>532</v>
      </c>
      <c r="F629">
        <v>30</v>
      </c>
      <c r="G629" t="s">
        <v>344</v>
      </c>
      <c r="H629" t="s">
        <v>345</v>
      </c>
      <c r="I629">
        <v>371</v>
      </c>
      <c r="J629">
        <v>0</v>
      </c>
      <c r="K629">
        <v>0</v>
      </c>
      <c r="L629">
        <v>47.26</v>
      </c>
      <c r="M629">
        <v>20.76</v>
      </c>
      <c r="N629">
        <v>68.05</v>
      </c>
      <c r="O629">
        <v>2017</v>
      </c>
      <c r="P629">
        <v>1</v>
      </c>
      <c r="Q629">
        <v>27</v>
      </c>
      <c r="R629">
        <v>20161228</v>
      </c>
      <c r="S629" s="237" t="str">
        <f t="shared" si="9"/>
        <v>Jan</v>
      </c>
    </row>
    <row r="630" spans="1:19" x14ac:dyDescent="0.25">
      <c r="A630">
        <v>3857403000</v>
      </c>
      <c r="B630" t="str">
        <f>VLOOKUP(A630,'Energy Provider Accounts'!C:D,2,FALSE)</f>
        <v>Pump Stations</v>
      </c>
      <c r="C630" t="s">
        <v>342</v>
      </c>
      <c r="D630" s="3">
        <v>42795</v>
      </c>
      <c r="E630" s="11" t="s">
        <v>358</v>
      </c>
      <c r="F630">
        <v>30</v>
      </c>
      <c r="G630" t="s">
        <v>413</v>
      </c>
      <c r="H630" t="s">
        <v>345</v>
      </c>
      <c r="I630">
        <v>309</v>
      </c>
      <c r="J630">
        <v>0</v>
      </c>
      <c r="K630">
        <v>0</v>
      </c>
      <c r="L630">
        <v>46.07</v>
      </c>
      <c r="M630">
        <v>17.52</v>
      </c>
      <c r="N630">
        <v>63.62</v>
      </c>
      <c r="O630">
        <v>2017</v>
      </c>
      <c r="P630">
        <v>3</v>
      </c>
      <c r="Q630">
        <v>1</v>
      </c>
      <c r="R630">
        <v>20170130</v>
      </c>
      <c r="S630" s="237" t="str">
        <f t="shared" si="9"/>
        <v>Mar</v>
      </c>
    </row>
    <row r="631" spans="1:19" x14ac:dyDescent="0.25">
      <c r="A631">
        <v>3857403000</v>
      </c>
      <c r="B631" t="str">
        <f>VLOOKUP(A631,'Energy Provider Accounts'!C:D,2,FALSE)</f>
        <v>Pump Stations</v>
      </c>
      <c r="C631" t="s">
        <v>342</v>
      </c>
      <c r="D631" s="3">
        <v>42823</v>
      </c>
      <c r="E631" s="11" t="s">
        <v>359</v>
      </c>
      <c r="F631">
        <v>30</v>
      </c>
      <c r="G631" t="s">
        <v>344</v>
      </c>
      <c r="H631" t="s">
        <v>345</v>
      </c>
      <c r="I631">
        <v>349</v>
      </c>
      <c r="J631">
        <v>0</v>
      </c>
      <c r="K631">
        <v>0</v>
      </c>
      <c r="L631">
        <v>41.23</v>
      </c>
      <c r="M631">
        <v>20.98</v>
      </c>
      <c r="N631">
        <v>62.23</v>
      </c>
      <c r="O631">
        <v>2017</v>
      </c>
      <c r="P631">
        <v>3</v>
      </c>
      <c r="Q631">
        <v>29</v>
      </c>
      <c r="R631">
        <v>20170227</v>
      </c>
      <c r="S631" s="237" t="str">
        <f t="shared" si="9"/>
        <v>Mar</v>
      </c>
    </row>
    <row r="632" spans="1:19" x14ac:dyDescent="0.25">
      <c r="A632">
        <v>3857403000</v>
      </c>
      <c r="B632" t="str">
        <f>VLOOKUP(A632,'Energy Provider Accounts'!C:D,2,FALSE)</f>
        <v>Pump Stations</v>
      </c>
      <c r="C632" t="s">
        <v>342</v>
      </c>
      <c r="D632" s="3">
        <v>42853</v>
      </c>
      <c r="E632" s="11" t="s">
        <v>360</v>
      </c>
      <c r="F632">
        <v>30</v>
      </c>
      <c r="G632" t="s">
        <v>413</v>
      </c>
      <c r="H632" t="s">
        <v>345</v>
      </c>
      <c r="I632">
        <v>439</v>
      </c>
      <c r="J632">
        <v>0</v>
      </c>
      <c r="K632">
        <v>0</v>
      </c>
      <c r="L632">
        <v>67.16</v>
      </c>
      <c r="M632">
        <v>9.41</v>
      </c>
      <c r="N632">
        <v>76.599999999999994</v>
      </c>
      <c r="O632">
        <v>2017</v>
      </c>
      <c r="P632">
        <v>4</v>
      </c>
      <c r="Q632">
        <v>28</v>
      </c>
      <c r="R632">
        <v>20170329</v>
      </c>
      <c r="S632" s="237" t="str">
        <f t="shared" si="9"/>
        <v>Apr</v>
      </c>
    </row>
    <row r="633" spans="1:19" x14ac:dyDescent="0.25">
      <c r="A633">
        <v>3857403000</v>
      </c>
      <c r="B633" t="str">
        <f>VLOOKUP(A633,'Energy Provider Accounts'!C:D,2,FALSE)</f>
        <v>Pump Stations</v>
      </c>
      <c r="C633" t="s">
        <v>342</v>
      </c>
      <c r="D633" s="3">
        <v>42879</v>
      </c>
      <c r="E633" s="11" t="s">
        <v>533</v>
      </c>
      <c r="F633">
        <v>30</v>
      </c>
      <c r="G633" t="s">
        <v>344</v>
      </c>
      <c r="H633" t="s">
        <v>345</v>
      </c>
      <c r="I633">
        <v>368</v>
      </c>
      <c r="J633">
        <v>0</v>
      </c>
      <c r="K633">
        <v>0</v>
      </c>
      <c r="L633">
        <v>65.12</v>
      </c>
      <c r="M633">
        <v>9.02</v>
      </c>
      <c r="N633">
        <v>74.17</v>
      </c>
      <c r="O633">
        <v>2017</v>
      </c>
      <c r="P633">
        <v>5</v>
      </c>
      <c r="Q633">
        <v>24</v>
      </c>
      <c r="R633">
        <v>20170424</v>
      </c>
      <c r="S633" s="237" t="str">
        <f t="shared" si="9"/>
        <v>May</v>
      </c>
    </row>
    <row r="634" spans="1:19" x14ac:dyDescent="0.25">
      <c r="A634">
        <v>3857403000</v>
      </c>
      <c r="B634" t="str">
        <f>VLOOKUP(A634,'Energy Provider Accounts'!C:D,2,FALSE)</f>
        <v>Pump Stations</v>
      </c>
      <c r="C634" t="s">
        <v>342</v>
      </c>
      <c r="D634" s="3">
        <v>42913</v>
      </c>
      <c r="E634" s="11" t="s">
        <v>362</v>
      </c>
      <c r="F634">
        <v>30</v>
      </c>
      <c r="G634" t="s">
        <v>413</v>
      </c>
      <c r="H634" t="s">
        <v>345</v>
      </c>
      <c r="I634">
        <v>432</v>
      </c>
      <c r="J634">
        <v>0</v>
      </c>
      <c r="K634">
        <v>0</v>
      </c>
      <c r="L634">
        <v>57.76</v>
      </c>
      <c r="M634">
        <v>13.97</v>
      </c>
      <c r="N634">
        <v>71.77</v>
      </c>
      <c r="O634">
        <v>2017</v>
      </c>
      <c r="P634">
        <v>6</v>
      </c>
      <c r="Q634">
        <v>27</v>
      </c>
      <c r="R634">
        <v>20170528</v>
      </c>
      <c r="S634" s="237" t="str">
        <f t="shared" si="9"/>
        <v>Jun</v>
      </c>
    </row>
    <row r="635" spans="1:19" x14ac:dyDescent="0.25">
      <c r="A635">
        <v>3857403000</v>
      </c>
      <c r="B635" t="str">
        <f>VLOOKUP(A635,'Energy Provider Accounts'!C:D,2,FALSE)</f>
        <v>Pump Stations</v>
      </c>
      <c r="C635" t="s">
        <v>342</v>
      </c>
      <c r="D635" s="3">
        <v>42941</v>
      </c>
      <c r="E635" s="11" t="s">
        <v>534</v>
      </c>
      <c r="F635">
        <v>30</v>
      </c>
      <c r="G635" t="s">
        <v>344</v>
      </c>
      <c r="H635" t="s">
        <v>345</v>
      </c>
      <c r="I635">
        <v>576</v>
      </c>
      <c r="J635">
        <v>0</v>
      </c>
      <c r="K635">
        <v>0</v>
      </c>
      <c r="L635">
        <v>76.760000000000005</v>
      </c>
      <c r="M635">
        <v>11.88</v>
      </c>
      <c r="N635">
        <v>88.67</v>
      </c>
      <c r="O635">
        <v>2017</v>
      </c>
      <c r="P635">
        <v>7</v>
      </c>
      <c r="Q635">
        <v>25</v>
      </c>
      <c r="R635">
        <v>20170625</v>
      </c>
      <c r="S635" s="237" t="str">
        <f t="shared" si="9"/>
        <v>Jul</v>
      </c>
    </row>
    <row r="636" spans="1:19" x14ac:dyDescent="0.25">
      <c r="A636">
        <v>3857403000</v>
      </c>
      <c r="B636" t="str">
        <f>VLOOKUP(A636,'Energy Provider Accounts'!C:D,2,FALSE)</f>
        <v>Pump Stations</v>
      </c>
      <c r="C636" t="s">
        <v>342</v>
      </c>
      <c r="D636" s="3">
        <v>42972</v>
      </c>
      <c r="E636" s="11" t="s">
        <v>364</v>
      </c>
      <c r="F636">
        <v>30</v>
      </c>
      <c r="G636" t="s">
        <v>413</v>
      </c>
      <c r="H636" t="s">
        <v>345</v>
      </c>
      <c r="I636">
        <v>320</v>
      </c>
      <c r="J636">
        <v>0</v>
      </c>
      <c r="K636">
        <v>0</v>
      </c>
      <c r="L636">
        <v>47.03</v>
      </c>
      <c r="M636">
        <v>22.64</v>
      </c>
      <c r="N636">
        <v>69.7</v>
      </c>
      <c r="O636">
        <v>2017</v>
      </c>
      <c r="P636">
        <v>8</v>
      </c>
      <c r="Q636">
        <v>25</v>
      </c>
      <c r="R636">
        <v>20170726</v>
      </c>
      <c r="S636" s="237" t="str">
        <f t="shared" si="9"/>
        <v>Aug</v>
      </c>
    </row>
    <row r="637" spans="1:19" x14ac:dyDescent="0.25">
      <c r="A637">
        <v>3857403000</v>
      </c>
      <c r="B637" t="str">
        <f>VLOOKUP(A637,'Energy Provider Accounts'!C:D,2,FALSE)</f>
        <v>Pump Stations</v>
      </c>
      <c r="C637" t="s">
        <v>342</v>
      </c>
      <c r="D637" s="3">
        <v>42999</v>
      </c>
      <c r="E637" s="11" t="s">
        <v>535</v>
      </c>
      <c r="F637">
        <v>30</v>
      </c>
      <c r="G637" t="s">
        <v>344</v>
      </c>
      <c r="H637" t="s">
        <v>345</v>
      </c>
      <c r="I637">
        <v>430</v>
      </c>
      <c r="J637">
        <v>0</v>
      </c>
      <c r="K637">
        <v>0</v>
      </c>
      <c r="L637">
        <v>3.73</v>
      </c>
      <c r="M637">
        <v>47.53</v>
      </c>
      <c r="N637">
        <v>51.28</v>
      </c>
      <c r="O637">
        <v>2017</v>
      </c>
      <c r="P637">
        <v>9</v>
      </c>
      <c r="Q637">
        <v>21</v>
      </c>
      <c r="R637">
        <v>20170822</v>
      </c>
      <c r="S637" s="237" t="str">
        <f t="shared" si="9"/>
        <v>Sep</v>
      </c>
    </row>
    <row r="638" spans="1:19" x14ac:dyDescent="0.25">
      <c r="A638">
        <v>3857403000</v>
      </c>
      <c r="B638" t="str">
        <f>VLOOKUP(A638,'Energy Provider Accounts'!C:D,2,FALSE)</f>
        <v>Pump Stations</v>
      </c>
      <c r="C638" t="s">
        <v>342</v>
      </c>
      <c r="D638" s="3">
        <v>43033</v>
      </c>
      <c r="E638" s="11" t="s">
        <v>366</v>
      </c>
      <c r="F638">
        <v>30</v>
      </c>
      <c r="G638" t="s">
        <v>413</v>
      </c>
      <c r="H638" t="s">
        <v>345</v>
      </c>
      <c r="I638">
        <v>479</v>
      </c>
      <c r="J638">
        <v>0</v>
      </c>
      <c r="K638">
        <v>0</v>
      </c>
      <c r="L638">
        <v>3.96</v>
      </c>
      <c r="M638">
        <v>48.96</v>
      </c>
      <c r="N638">
        <v>52.94</v>
      </c>
      <c r="O638">
        <v>2017</v>
      </c>
      <c r="P638">
        <v>10</v>
      </c>
      <c r="Q638">
        <v>25</v>
      </c>
      <c r="R638">
        <v>20170925</v>
      </c>
      <c r="S638" s="237" t="str">
        <f t="shared" si="9"/>
        <v>Oct</v>
      </c>
    </row>
    <row r="639" spans="1:19" x14ac:dyDescent="0.25">
      <c r="A639">
        <v>3857403000</v>
      </c>
      <c r="B639" t="str">
        <f>VLOOKUP(A639,'Energy Provider Accounts'!C:D,2,FALSE)</f>
        <v>Pump Stations</v>
      </c>
      <c r="C639" t="s">
        <v>342</v>
      </c>
      <c r="D639" s="3">
        <v>43068</v>
      </c>
      <c r="E639" s="11" t="s">
        <v>536</v>
      </c>
      <c r="F639">
        <v>30</v>
      </c>
      <c r="G639" t="s">
        <v>344</v>
      </c>
      <c r="H639" t="s">
        <v>345</v>
      </c>
      <c r="I639">
        <v>597</v>
      </c>
      <c r="J639">
        <v>0</v>
      </c>
      <c r="K639">
        <v>0</v>
      </c>
      <c r="L639">
        <v>5.0599999999999996</v>
      </c>
      <c r="M639">
        <v>52.4</v>
      </c>
      <c r="N639">
        <v>57.48</v>
      </c>
      <c r="O639">
        <v>2017</v>
      </c>
      <c r="P639">
        <v>11</v>
      </c>
      <c r="Q639">
        <v>29</v>
      </c>
      <c r="R639">
        <v>20171030</v>
      </c>
      <c r="S639" s="237" t="str">
        <f t="shared" si="9"/>
        <v>Nov</v>
      </c>
    </row>
    <row r="640" spans="1:19" x14ac:dyDescent="0.25">
      <c r="A640">
        <v>3857403000</v>
      </c>
      <c r="B640" t="str">
        <f>VLOOKUP(A640,'Energy Provider Accounts'!C:D,2,FALSE)</f>
        <v>Pump Stations</v>
      </c>
      <c r="C640" t="s">
        <v>342</v>
      </c>
      <c r="D640" s="3">
        <v>43097</v>
      </c>
      <c r="E640" s="11" t="s">
        <v>368</v>
      </c>
      <c r="F640">
        <v>30</v>
      </c>
      <c r="G640" t="s">
        <v>413</v>
      </c>
      <c r="H640" t="s">
        <v>345</v>
      </c>
      <c r="I640">
        <v>328</v>
      </c>
      <c r="J640">
        <v>0</v>
      </c>
      <c r="K640">
        <v>0</v>
      </c>
      <c r="L640">
        <v>2.06</v>
      </c>
      <c r="M640">
        <v>44.55</v>
      </c>
      <c r="N640">
        <v>46.63</v>
      </c>
      <c r="O640">
        <v>2017</v>
      </c>
      <c r="P640">
        <v>12</v>
      </c>
      <c r="Q640">
        <v>28</v>
      </c>
      <c r="R640">
        <v>20171128</v>
      </c>
      <c r="S640" s="237" t="str">
        <f t="shared" si="9"/>
        <v>Dec</v>
      </c>
    </row>
    <row r="641" spans="1:19" x14ac:dyDescent="0.25">
      <c r="A641">
        <v>3874802501</v>
      </c>
      <c r="B641" t="str">
        <f>VLOOKUP(A641,'Energy Provider Accounts'!C:D,2,FALSE)</f>
        <v>Pump Stations</v>
      </c>
      <c r="C641" t="s">
        <v>342</v>
      </c>
      <c r="D641" s="3">
        <v>42485</v>
      </c>
      <c r="E641" s="11" t="s">
        <v>585</v>
      </c>
      <c r="F641">
        <v>60</v>
      </c>
      <c r="G641" t="s">
        <v>344</v>
      </c>
      <c r="H641" t="s">
        <v>345</v>
      </c>
      <c r="I641">
        <v>45</v>
      </c>
      <c r="J641">
        <v>0</v>
      </c>
      <c r="K641">
        <v>0</v>
      </c>
      <c r="L641">
        <v>6.91</v>
      </c>
      <c r="M641">
        <v>67.349999999999994</v>
      </c>
      <c r="N641">
        <v>80.209999999999994</v>
      </c>
      <c r="O641">
        <v>2016</v>
      </c>
      <c r="P641">
        <v>4</v>
      </c>
      <c r="Q641">
        <v>25</v>
      </c>
      <c r="R641">
        <v>20160225</v>
      </c>
      <c r="S641" s="237" t="str">
        <f t="shared" si="9"/>
        <v>Apr</v>
      </c>
    </row>
    <row r="642" spans="1:19" x14ac:dyDescent="0.25">
      <c r="A642">
        <v>3874802501</v>
      </c>
      <c r="B642" t="str">
        <f>VLOOKUP(A642,'Energy Provider Accounts'!C:D,2,FALSE)</f>
        <v>Pump Stations</v>
      </c>
      <c r="C642" t="s">
        <v>342</v>
      </c>
      <c r="D642" s="3">
        <v>42543</v>
      </c>
      <c r="E642" s="11" t="s">
        <v>586</v>
      </c>
      <c r="F642">
        <v>60</v>
      </c>
      <c r="G642" t="s">
        <v>344</v>
      </c>
      <c r="H642" t="s">
        <v>345</v>
      </c>
      <c r="I642">
        <v>51</v>
      </c>
      <c r="J642">
        <v>0</v>
      </c>
      <c r="K642">
        <v>0</v>
      </c>
      <c r="L642">
        <v>6.41</v>
      </c>
      <c r="M642">
        <v>67.63</v>
      </c>
      <c r="N642">
        <v>79.97</v>
      </c>
      <c r="O642">
        <v>2016</v>
      </c>
      <c r="P642">
        <v>6</v>
      </c>
      <c r="Q642">
        <v>22</v>
      </c>
      <c r="R642">
        <v>20160423</v>
      </c>
      <c r="S642" s="237" t="str">
        <f t="shared" ref="S642:S705" si="10">CHOOSE(P642,"Jan","Feb","Mar","Apr","May","Jun","Jul","Aug","Sep","Oct","Nov","Dec")</f>
        <v>Jun</v>
      </c>
    </row>
    <row r="643" spans="1:19" x14ac:dyDescent="0.25">
      <c r="A643">
        <v>3874802501</v>
      </c>
      <c r="B643" t="str">
        <f>VLOOKUP(A643,'Energy Provider Accounts'!C:D,2,FALSE)</f>
        <v>Pump Stations</v>
      </c>
      <c r="C643" t="s">
        <v>342</v>
      </c>
      <c r="D643" s="3">
        <v>42577</v>
      </c>
      <c r="E643" s="11" t="s">
        <v>587</v>
      </c>
      <c r="F643">
        <v>30</v>
      </c>
      <c r="G643" t="s">
        <v>413</v>
      </c>
      <c r="H643" t="s">
        <v>345</v>
      </c>
      <c r="I643">
        <v>30</v>
      </c>
      <c r="J643">
        <v>0</v>
      </c>
      <c r="K643">
        <v>0</v>
      </c>
      <c r="L643">
        <v>3.51</v>
      </c>
      <c r="M643">
        <v>33.93</v>
      </c>
      <c r="N643">
        <v>40.44</v>
      </c>
      <c r="O643">
        <v>2016</v>
      </c>
      <c r="P643">
        <v>7</v>
      </c>
      <c r="Q643">
        <v>26</v>
      </c>
      <c r="R643">
        <v>20160626</v>
      </c>
      <c r="S643" s="237" t="str">
        <f t="shared" si="10"/>
        <v>Jul</v>
      </c>
    </row>
    <row r="644" spans="1:19" x14ac:dyDescent="0.25">
      <c r="A644">
        <v>3874802501</v>
      </c>
      <c r="B644" t="str">
        <f>VLOOKUP(A644,'Energy Provider Accounts'!C:D,2,FALSE)</f>
        <v>Pump Stations</v>
      </c>
      <c r="C644" t="s">
        <v>342</v>
      </c>
      <c r="D644" s="3">
        <v>42604</v>
      </c>
      <c r="E644" s="11" t="s">
        <v>491</v>
      </c>
      <c r="F644">
        <v>30</v>
      </c>
      <c r="G644" t="s">
        <v>344</v>
      </c>
      <c r="H644" t="s">
        <v>345</v>
      </c>
      <c r="I644">
        <v>21</v>
      </c>
      <c r="J644">
        <v>0</v>
      </c>
      <c r="K644">
        <v>0</v>
      </c>
      <c r="L644">
        <v>2.74</v>
      </c>
      <c r="M644">
        <v>34.18</v>
      </c>
      <c r="N644">
        <v>39.9</v>
      </c>
      <c r="O644">
        <v>2016</v>
      </c>
      <c r="P644">
        <v>8</v>
      </c>
      <c r="Q644">
        <v>22</v>
      </c>
      <c r="R644">
        <v>20160723</v>
      </c>
      <c r="S644" s="237" t="str">
        <f t="shared" si="10"/>
        <v>Aug</v>
      </c>
    </row>
    <row r="645" spans="1:19" x14ac:dyDescent="0.25">
      <c r="A645">
        <v>3874802501</v>
      </c>
      <c r="B645" t="str">
        <f>VLOOKUP(A645,'Energy Provider Accounts'!C:D,2,FALSE)</f>
        <v>Pump Stations</v>
      </c>
      <c r="C645" t="s">
        <v>342</v>
      </c>
      <c r="D645" s="3">
        <v>42636</v>
      </c>
      <c r="E645" s="11" t="s">
        <v>588</v>
      </c>
      <c r="F645">
        <v>30</v>
      </c>
      <c r="G645" t="s">
        <v>413</v>
      </c>
      <c r="H645" t="s">
        <v>345</v>
      </c>
      <c r="I645">
        <v>23</v>
      </c>
      <c r="J645">
        <v>0</v>
      </c>
      <c r="K645">
        <v>0</v>
      </c>
      <c r="L645">
        <v>3.46</v>
      </c>
      <c r="M645">
        <v>33.869999999999997</v>
      </c>
      <c r="N645">
        <v>40.340000000000003</v>
      </c>
      <c r="O645">
        <v>2016</v>
      </c>
      <c r="P645">
        <v>9</v>
      </c>
      <c r="Q645">
        <v>23</v>
      </c>
      <c r="R645">
        <v>20160824</v>
      </c>
      <c r="S645" s="237" t="str">
        <f t="shared" si="10"/>
        <v>Sep</v>
      </c>
    </row>
    <row r="646" spans="1:19" x14ac:dyDescent="0.25">
      <c r="A646">
        <v>3874802501</v>
      </c>
      <c r="B646" t="str">
        <f>VLOOKUP(A646,'Energy Provider Accounts'!C:D,2,FALSE)</f>
        <v>Pump Stations</v>
      </c>
      <c r="C646" t="s">
        <v>342</v>
      </c>
      <c r="D646" s="3">
        <v>42664</v>
      </c>
      <c r="E646" s="11" t="s">
        <v>515</v>
      </c>
      <c r="F646">
        <v>30</v>
      </c>
      <c r="G646" t="s">
        <v>344</v>
      </c>
      <c r="H646" t="s">
        <v>345</v>
      </c>
      <c r="I646">
        <v>26</v>
      </c>
      <c r="J646">
        <v>0</v>
      </c>
      <c r="K646">
        <v>0</v>
      </c>
      <c r="L646">
        <v>2.93</v>
      </c>
      <c r="M646">
        <v>34.229999999999997</v>
      </c>
      <c r="N646">
        <v>40.130000000000003</v>
      </c>
      <c r="O646">
        <v>2016</v>
      </c>
      <c r="P646">
        <v>10</v>
      </c>
      <c r="Q646">
        <v>21</v>
      </c>
      <c r="R646">
        <v>20160921</v>
      </c>
      <c r="S646" s="237" t="str">
        <f t="shared" si="10"/>
        <v>Oct</v>
      </c>
    </row>
    <row r="647" spans="1:19" x14ac:dyDescent="0.25">
      <c r="A647">
        <v>3874802501</v>
      </c>
      <c r="B647" t="str">
        <f>VLOOKUP(A647,'Energy Provider Accounts'!C:D,2,FALSE)</f>
        <v>Pump Stations</v>
      </c>
      <c r="C647" t="s">
        <v>342</v>
      </c>
      <c r="D647" s="3">
        <v>42696</v>
      </c>
      <c r="E647" s="11" t="s">
        <v>589</v>
      </c>
      <c r="F647">
        <v>30</v>
      </c>
      <c r="G647" t="s">
        <v>413</v>
      </c>
      <c r="H647" t="s">
        <v>345</v>
      </c>
      <c r="I647">
        <v>30</v>
      </c>
      <c r="J647">
        <v>0</v>
      </c>
      <c r="K647">
        <v>0</v>
      </c>
      <c r="L647">
        <v>3.91</v>
      </c>
      <c r="M647">
        <v>33.83</v>
      </c>
      <c r="N647">
        <v>40.78</v>
      </c>
      <c r="O647">
        <v>2016</v>
      </c>
      <c r="P647">
        <v>11</v>
      </c>
      <c r="Q647">
        <v>22</v>
      </c>
      <c r="R647">
        <v>20161023</v>
      </c>
      <c r="S647" s="237" t="str">
        <f t="shared" si="10"/>
        <v>Nov</v>
      </c>
    </row>
    <row r="648" spans="1:19" x14ac:dyDescent="0.25">
      <c r="A648">
        <v>3874802501</v>
      </c>
      <c r="B648" t="str">
        <f>VLOOKUP(A648,'Energy Provider Accounts'!C:D,2,FALSE)</f>
        <v>Pump Stations</v>
      </c>
      <c r="C648" t="s">
        <v>342</v>
      </c>
      <c r="D648" s="3">
        <v>42726</v>
      </c>
      <c r="E648" s="11" t="s">
        <v>517</v>
      </c>
      <c r="F648">
        <v>30</v>
      </c>
      <c r="G648" t="s">
        <v>344</v>
      </c>
      <c r="H648" t="s">
        <v>345</v>
      </c>
      <c r="I648">
        <v>26</v>
      </c>
      <c r="J648">
        <v>0</v>
      </c>
      <c r="K648">
        <v>0</v>
      </c>
      <c r="L648">
        <v>3.44</v>
      </c>
      <c r="M648">
        <v>33.96</v>
      </c>
      <c r="N648">
        <v>40.4</v>
      </c>
      <c r="O648">
        <v>2016</v>
      </c>
      <c r="P648">
        <v>12</v>
      </c>
      <c r="Q648">
        <v>22</v>
      </c>
      <c r="R648">
        <v>20161122</v>
      </c>
      <c r="S648" s="237" t="str">
        <f t="shared" si="10"/>
        <v>Dec</v>
      </c>
    </row>
    <row r="649" spans="1:19" x14ac:dyDescent="0.25">
      <c r="A649">
        <v>3874802501</v>
      </c>
      <c r="B649" t="str">
        <f>VLOOKUP(A649,'Energy Provider Accounts'!C:D,2,FALSE)</f>
        <v>Pump Stations</v>
      </c>
      <c r="C649" t="s">
        <v>342</v>
      </c>
      <c r="D649" s="3">
        <v>42761</v>
      </c>
      <c r="E649" s="11" t="s">
        <v>590</v>
      </c>
      <c r="F649">
        <v>30</v>
      </c>
      <c r="G649" t="s">
        <v>413</v>
      </c>
      <c r="H649" t="s">
        <v>345</v>
      </c>
      <c r="I649">
        <v>29</v>
      </c>
      <c r="J649">
        <v>0</v>
      </c>
      <c r="K649">
        <v>0</v>
      </c>
      <c r="L649">
        <v>3.51</v>
      </c>
      <c r="M649">
        <v>33.979999999999997</v>
      </c>
      <c r="N649">
        <v>40.49</v>
      </c>
      <c r="O649">
        <v>2017</v>
      </c>
      <c r="P649">
        <v>1</v>
      </c>
      <c r="Q649">
        <v>26</v>
      </c>
      <c r="R649">
        <v>20161227</v>
      </c>
      <c r="S649" s="237" t="str">
        <f t="shared" si="10"/>
        <v>Jan</v>
      </c>
    </row>
    <row r="650" spans="1:19" x14ac:dyDescent="0.25">
      <c r="A650">
        <v>3874802501</v>
      </c>
      <c r="B650" t="str">
        <f>VLOOKUP(A650,'Energy Provider Accounts'!C:D,2,FALSE)</f>
        <v>Pump Stations</v>
      </c>
      <c r="C650" t="s">
        <v>342</v>
      </c>
      <c r="D650" s="3">
        <v>42794</v>
      </c>
      <c r="E650" s="11" t="s">
        <v>591</v>
      </c>
      <c r="F650">
        <v>30</v>
      </c>
      <c r="G650" t="s">
        <v>344</v>
      </c>
      <c r="H650" t="s">
        <v>345</v>
      </c>
      <c r="I650">
        <v>27</v>
      </c>
      <c r="J650">
        <v>0</v>
      </c>
      <c r="K650">
        <v>0</v>
      </c>
      <c r="L650">
        <v>4.0199999999999996</v>
      </c>
      <c r="M650">
        <v>33.479999999999997</v>
      </c>
      <c r="N650">
        <v>40.53</v>
      </c>
      <c r="O650">
        <v>2017</v>
      </c>
      <c r="P650">
        <v>2</v>
      </c>
      <c r="Q650">
        <v>28</v>
      </c>
      <c r="R650">
        <v>20170129</v>
      </c>
      <c r="S650" s="237" t="str">
        <f t="shared" si="10"/>
        <v>Feb</v>
      </c>
    </row>
    <row r="651" spans="1:19" x14ac:dyDescent="0.25">
      <c r="A651">
        <v>3874802501</v>
      </c>
      <c r="B651" t="str">
        <f>VLOOKUP(A651,'Energy Provider Accounts'!C:D,2,FALSE)</f>
        <v>Pump Stations</v>
      </c>
      <c r="C651" t="s">
        <v>342</v>
      </c>
      <c r="D651" s="3">
        <v>42821</v>
      </c>
      <c r="E651" s="11" t="s">
        <v>592</v>
      </c>
      <c r="F651">
        <v>30</v>
      </c>
      <c r="G651" t="s">
        <v>413</v>
      </c>
      <c r="H651" t="s">
        <v>345</v>
      </c>
      <c r="I651">
        <v>20</v>
      </c>
      <c r="J651">
        <v>0</v>
      </c>
      <c r="K651">
        <v>0</v>
      </c>
      <c r="L651">
        <v>2.42</v>
      </c>
      <c r="M651">
        <v>34.17</v>
      </c>
      <c r="N651">
        <v>39.54</v>
      </c>
      <c r="O651">
        <v>2017</v>
      </c>
      <c r="P651">
        <v>3</v>
      </c>
      <c r="Q651">
        <v>27</v>
      </c>
      <c r="R651">
        <v>20170225</v>
      </c>
      <c r="S651" s="237" t="str">
        <f t="shared" si="10"/>
        <v>Mar</v>
      </c>
    </row>
    <row r="652" spans="1:19" x14ac:dyDescent="0.25">
      <c r="A652">
        <v>3874802501</v>
      </c>
      <c r="B652" t="str">
        <f>VLOOKUP(A652,'Energy Provider Accounts'!C:D,2,FALSE)</f>
        <v>Pump Stations</v>
      </c>
      <c r="C652" t="s">
        <v>342</v>
      </c>
      <c r="D652" s="3">
        <v>42850</v>
      </c>
      <c r="E652" s="11" t="s">
        <v>520</v>
      </c>
      <c r="F652">
        <v>30</v>
      </c>
      <c r="G652" t="s">
        <v>344</v>
      </c>
      <c r="H652" t="s">
        <v>345</v>
      </c>
      <c r="I652">
        <v>18</v>
      </c>
      <c r="J652">
        <v>0</v>
      </c>
      <c r="K652">
        <v>0</v>
      </c>
      <c r="L652">
        <v>2.6</v>
      </c>
      <c r="M652">
        <v>34.020000000000003</v>
      </c>
      <c r="N652">
        <v>39.56</v>
      </c>
      <c r="O652">
        <v>2017</v>
      </c>
      <c r="P652">
        <v>4</v>
      </c>
      <c r="Q652">
        <v>25</v>
      </c>
      <c r="R652">
        <v>20170326</v>
      </c>
      <c r="S652" s="237" t="str">
        <f t="shared" si="10"/>
        <v>Apr</v>
      </c>
    </row>
    <row r="653" spans="1:19" x14ac:dyDescent="0.25">
      <c r="A653">
        <v>3874802501</v>
      </c>
      <c r="B653" t="str">
        <f>VLOOKUP(A653,'Energy Provider Accounts'!C:D,2,FALSE)</f>
        <v>Pump Stations</v>
      </c>
      <c r="C653" t="s">
        <v>342</v>
      </c>
      <c r="D653" s="3">
        <v>42879</v>
      </c>
      <c r="E653" s="11" t="s">
        <v>533</v>
      </c>
      <c r="F653">
        <v>30</v>
      </c>
      <c r="G653" t="s">
        <v>413</v>
      </c>
      <c r="H653" t="s">
        <v>345</v>
      </c>
      <c r="I653">
        <v>24</v>
      </c>
      <c r="J653">
        <v>0</v>
      </c>
      <c r="K653">
        <v>0</v>
      </c>
      <c r="L653">
        <v>4.29</v>
      </c>
      <c r="M653">
        <v>33.29</v>
      </c>
      <c r="N653">
        <v>40.61</v>
      </c>
      <c r="O653">
        <v>2017</v>
      </c>
      <c r="P653">
        <v>5</v>
      </c>
      <c r="Q653">
        <v>24</v>
      </c>
      <c r="R653">
        <v>20170424</v>
      </c>
      <c r="S653" s="237" t="str">
        <f t="shared" si="10"/>
        <v>May</v>
      </c>
    </row>
    <row r="654" spans="1:19" x14ac:dyDescent="0.25">
      <c r="A654">
        <v>3874802501</v>
      </c>
      <c r="B654" t="str">
        <f>VLOOKUP(A654,'Energy Provider Accounts'!C:D,2,FALSE)</f>
        <v>Pump Stations</v>
      </c>
      <c r="C654" t="s">
        <v>342</v>
      </c>
      <c r="D654" s="3">
        <v>42908</v>
      </c>
      <c r="E654" s="11" t="s">
        <v>521</v>
      </c>
      <c r="F654">
        <v>30</v>
      </c>
      <c r="G654" t="s">
        <v>344</v>
      </c>
      <c r="H654" t="s">
        <v>345</v>
      </c>
      <c r="I654">
        <v>25</v>
      </c>
      <c r="J654">
        <v>0</v>
      </c>
      <c r="K654">
        <v>0</v>
      </c>
      <c r="L654">
        <v>3.47</v>
      </c>
      <c r="M654">
        <v>33.729999999999997</v>
      </c>
      <c r="N654">
        <v>40.200000000000003</v>
      </c>
      <c r="O654">
        <v>2017</v>
      </c>
      <c r="P654">
        <v>6</v>
      </c>
      <c r="Q654">
        <v>22</v>
      </c>
      <c r="R654">
        <v>20170523</v>
      </c>
      <c r="S654" s="237" t="str">
        <f t="shared" si="10"/>
        <v>Jun</v>
      </c>
    </row>
    <row r="655" spans="1:19" x14ac:dyDescent="0.25">
      <c r="A655">
        <v>3874802501</v>
      </c>
      <c r="B655" t="str">
        <f>VLOOKUP(A655,'Energy Provider Accounts'!C:D,2,FALSE)</f>
        <v>Pump Stations</v>
      </c>
      <c r="C655" t="s">
        <v>342</v>
      </c>
      <c r="D655" s="3">
        <v>42941</v>
      </c>
      <c r="E655" s="11" t="s">
        <v>534</v>
      </c>
      <c r="F655">
        <v>30</v>
      </c>
      <c r="G655" t="s">
        <v>413</v>
      </c>
      <c r="H655" t="s">
        <v>345</v>
      </c>
      <c r="I655">
        <v>28</v>
      </c>
      <c r="J655">
        <v>0</v>
      </c>
      <c r="K655">
        <v>0</v>
      </c>
      <c r="L655">
        <v>3.6</v>
      </c>
      <c r="M655">
        <v>33.94</v>
      </c>
      <c r="N655">
        <v>40.54</v>
      </c>
      <c r="O655">
        <v>2017</v>
      </c>
      <c r="P655">
        <v>7</v>
      </c>
      <c r="Q655">
        <v>25</v>
      </c>
      <c r="R655">
        <v>20170625</v>
      </c>
      <c r="S655" s="237" t="str">
        <f t="shared" si="10"/>
        <v>Jul</v>
      </c>
    </row>
    <row r="656" spans="1:19" x14ac:dyDescent="0.25">
      <c r="A656">
        <v>3874802501</v>
      </c>
      <c r="B656" t="str">
        <f>VLOOKUP(A656,'Energy Provider Accounts'!C:D,2,FALSE)</f>
        <v>Pump Stations</v>
      </c>
      <c r="C656" t="s">
        <v>342</v>
      </c>
      <c r="D656" s="3">
        <v>42969</v>
      </c>
      <c r="E656" s="11" t="s">
        <v>524</v>
      </c>
      <c r="F656">
        <v>30</v>
      </c>
      <c r="G656" t="s">
        <v>344</v>
      </c>
      <c r="H656" t="s">
        <v>345</v>
      </c>
      <c r="I656">
        <v>24</v>
      </c>
      <c r="J656">
        <v>0</v>
      </c>
      <c r="K656">
        <v>0</v>
      </c>
      <c r="L656">
        <v>3.58</v>
      </c>
      <c r="M656">
        <v>34.06</v>
      </c>
      <c r="N656">
        <v>40.659999999999997</v>
      </c>
      <c r="O656">
        <v>2017</v>
      </c>
      <c r="P656">
        <v>8</v>
      </c>
      <c r="Q656">
        <v>22</v>
      </c>
      <c r="R656">
        <v>20170723</v>
      </c>
      <c r="S656" s="237" t="str">
        <f t="shared" si="10"/>
        <v>Aug</v>
      </c>
    </row>
    <row r="657" spans="1:19" x14ac:dyDescent="0.25">
      <c r="A657">
        <v>3874802501</v>
      </c>
      <c r="B657" t="str">
        <f>VLOOKUP(A657,'Energy Provider Accounts'!C:D,2,FALSE)</f>
        <v>Pump Stations</v>
      </c>
      <c r="C657" t="s">
        <v>342</v>
      </c>
      <c r="D657" s="3">
        <v>43000</v>
      </c>
      <c r="E657" s="11" t="s">
        <v>593</v>
      </c>
      <c r="F657">
        <v>30</v>
      </c>
      <c r="G657" t="s">
        <v>413</v>
      </c>
      <c r="H657" t="s">
        <v>345</v>
      </c>
      <c r="I657">
        <v>25</v>
      </c>
      <c r="J657">
        <v>0</v>
      </c>
      <c r="K657">
        <v>0</v>
      </c>
      <c r="L657">
        <v>2.99</v>
      </c>
      <c r="M657">
        <v>34.409999999999997</v>
      </c>
      <c r="N657">
        <v>40.409999999999997</v>
      </c>
      <c r="O657">
        <v>2017</v>
      </c>
      <c r="P657">
        <v>9</v>
      </c>
      <c r="Q657">
        <v>22</v>
      </c>
      <c r="R657">
        <v>20170823</v>
      </c>
      <c r="S657" s="237" t="str">
        <f t="shared" si="10"/>
        <v>Sep</v>
      </c>
    </row>
    <row r="658" spans="1:19" x14ac:dyDescent="0.25">
      <c r="A658">
        <v>3874802501</v>
      </c>
      <c r="B658" t="str">
        <f>VLOOKUP(A658,'Energy Provider Accounts'!C:D,2,FALSE)</f>
        <v>Pump Stations</v>
      </c>
      <c r="C658" t="s">
        <v>342</v>
      </c>
      <c r="D658" s="3">
        <v>43027</v>
      </c>
      <c r="E658" s="11" t="s">
        <v>505</v>
      </c>
      <c r="F658">
        <v>30</v>
      </c>
      <c r="G658" t="s">
        <v>344</v>
      </c>
      <c r="H658" t="s">
        <v>345</v>
      </c>
      <c r="I658">
        <v>16</v>
      </c>
      <c r="J658">
        <v>0</v>
      </c>
      <c r="K658">
        <v>0</v>
      </c>
      <c r="L658">
        <v>1.84</v>
      </c>
      <c r="M658">
        <v>34.65</v>
      </c>
      <c r="N658">
        <v>39.42</v>
      </c>
      <c r="O658">
        <v>2017</v>
      </c>
      <c r="P658">
        <v>10</v>
      </c>
      <c r="Q658">
        <v>19</v>
      </c>
      <c r="R658">
        <v>20170919</v>
      </c>
      <c r="S658" s="237" t="str">
        <f t="shared" si="10"/>
        <v>Oct</v>
      </c>
    </row>
    <row r="659" spans="1:19" x14ac:dyDescent="0.25">
      <c r="A659">
        <v>3874802501</v>
      </c>
      <c r="B659" t="str">
        <f>VLOOKUP(A659,'Energy Provider Accounts'!C:D,2,FALSE)</f>
        <v>Pump Stations</v>
      </c>
      <c r="C659" t="s">
        <v>342</v>
      </c>
      <c r="D659" s="3">
        <v>43060</v>
      </c>
      <c r="E659" s="11" t="s">
        <v>594</v>
      </c>
      <c r="F659">
        <v>30</v>
      </c>
      <c r="G659" t="s">
        <v>413</v>
      </c>
      <c r="H659" t="s">
        <v>345</v>
      </c>
      <c r="I659">
        <v>30</v>
      </c>
      <c r="J659">
        <v>0</v>
      </c>
      <c r="K659">
        <v>0</v>
      </c>
      <c r="L659">
        <v>4.0599999999999996</v>
      </c>
      <c r="M659">
        <v>34.03</v>
      </c>
      <c r="N659">
        <v>41.15</v>
      </c>
      <c r="O659">
        <v>2017</v>
      </c>
      <c r="P659">
        <v>11</v>
      </c>
      <c r="Q659">
        <v>21</v>
      </c>
      <c r="R659">
        <v>20171022</v>
      </c>
      <c r="S659" s="237" t="str">
        <f t="shared" si="10"/>
        <v>Nov</v>
      </c>
    </row>
    <row r="660" spans="1:19" x14ac:dyDescent="0.25">
      <c r="A660">
        <v>3874802501</v>
      </c>
      <c r="B660" t="str">
        <f>VLOOKUP(A660,'Energy Provider Accounts'!C:D,2,FALSE)</f>
        <v>Pump Stations</v>
      </c>
      <c r="C660" t="s">
        <v>342</v>
      </c>
      <c r="D660" s="3">
        <v>43090</v>
      </c>
      <c r="E660" s="11" t="s">
        <v>526</v>
      </c>
      <c r="F660">
        <v>30</v>
      </c>
      <c r="G660" t="s">
        <v>344</v>
      </c>
      <c r="H660" t="s">
        <v>345</v>
      </c>
      <c r="I660">
        <v>19</v>
      </c>
      <c r="J660">
        <v>0</v>
      </c>
      <c r="K660">
        <v>0</v>
      </c>
      <c r="L660">
        <v>2.56</v>
      </c>
      <c r="M660">
        <v>34.369999999999997</v>
      </c>
      <c r="N660">
        <v>39.880000000000003</v>
      </c>
      <c r="O660">
        <v>2017</v>
      </c>
      <c r="P660">
        <v>12</v>
      </c>
      <c r="Q660">
        <v>21</v>
      </c>
      <c r="R660">
        <v>20171121</v>
      </c>
      <c r="S660" s="237" t="str">
        <f t="shared" si="10"/>
        <v>Dec</v>
      </c>
    </row>
    <row r="661" spans="1:19" x14ac:dyDescent="0.25">
      <c r="A661">
        <v>3941111000</v>
      </c>
      <c r="B661" t="str">
        <f>VLOOKUP(A661,'Energy Provider Accounts'!C:D,2,FALSE)</f>
        <v>Pump Stations</v>
      </c>
      <c r="C661" t="s">
        <v>342</v>
      </c>
      <c r="D661" s="3">
        <v>42388</v>
      </c>
      <c r="E661" s="11" t="s">
        <v>617</v>
      </c>
      <c r="F661">
        <v>60</v>
      </c>
      <c r="G661" t="s">
        <v>344</v>
      </c>
      <c r="H661" t="s">
        <v>345</v>
      </c>
      <c r="I661">
        <v>399</v>
      </c>
      <c r="J661">
        <v>0</v>
      </c>
      <c r="K661">
        <v>0</v>
      </c>
      <c r="L661">
        <v>2.13</v>
      </c>
      <c r="M661">
        <v>73.66</v>
      </c>
      <c r="N661">
        <v>75.81</v>
      </c>
      <c r="O661">
        <v>2016</v>
      </c>
      <c r="P661">
        <v>1</v>
      </c>
      <c r="Q661">
        <v>19</v>
      </c>
      <c r="R661">
        <v>20151120</v>
      </c>
      <c r="S661" s="237" t="str">
        <f t="shared" si="10"/>
        <v>Jan</v>
      </c>
    </row>
    <row r="662" spans="1:19" x14ac:dyDescent="0.25">
      <c r="A662">
        <v>3941111000</v>
      </c>
      <c r="B662" t="str">
        <f>VLOOKUP(A662,'Energy Provider Accounts'!C:D,2,FALSE)</f>
        <v>Pump Stations</v>
      </c>
      <c r="C662" t="s">
        <v>342</v>
      </c>
      <c r="D662" s="3">
        <v>42450</v>
      </c>
      <c r="E662" s="11" t="s">
        <v>488</v>
      </c>
      <c r="F662">
        <v>60</v>
      </c>
      <c r="G662" t="s">
        <v>344</v>
      </c>
      <c r="H662" t="s">
        <v>345</v>
      </c>
      <c r="I662">
        <v>453</v>
      </c>
      <c r="J662">
        <v>0</v>
      </c>
      <c r="K662">
        <v>0</v>
      </c>
      <c r="L662">
        <v>4.17</v>
      </c>
      <c r="M662">
        <v>73.77</v>
      </c>
      <c r="N662">
        <v>77.98</v>
      </c>
      <c r="O662">
        <v>2016</v>
      </c>
      <c r="P662">
        <v>3</v>
      </c>
      <c r="Q662">
        <v>21</v>
      </c>
      <c r="R662">
        <v>20160121</v>
      </c>
      <c r="S662" s="237" t="str">
        <f t="shared" si="10"/>
        <v>Mar</v>
      </c>
    </row>
    <row r="663" spans="1:19" x14ac:dyDescent="0.25">
      <c r="A663">
        <v>3941111000</v>
      </c>
      <c r="B663" t="str">
        <f>VLOOKUP(A663,'Energy Provider Accounts'!C:D,2,FALSE)</f>
        <v>Pump Stations</v>
      </c>
      <c r="C663" t="s">
        <v>342</v>
      </c>
      <c r="D663" s="3">
        <v>42509</v>
      </c>
      <c r="E663" s="11" t="s">
        <v>618</v>
      </c>
      <c r="F663">
        <v>60</v>
      </c>
      <c r="G663" t="s">
        <v>344</v>
      </c>
      <c r="H663" t="s">
        <v>345</v>
      </c>
      <c r="I663">
        <v>418</v>
      </c>
      <c r="J663">
        <v>0</v>
      </c>
      <c r="K663">
        <v>0</v>
      </c>
      <c r="L663">
        <v>3.32</v>
      </c>
      <c r="M663">
        <v>73.5</v>
      </c>
      <c r="N663">
        <v>76.849999999999994</v>
      </c>
      <c r="O663">
        <v>2016</v>
      </c>
      <c r="P663">
        <v>5</v>
      </c>
      <c r="Q663">
        <v>19</v>
      </c>
      <c r="R663">
        <v>20160320</v>
      </c>
      <c r="S663" s="237" t="str">
        <f t="shared" si="10"/>
        <v>May</v>
      </c>
    </row>
    <row r="664" spans="1:19" x14ac:dyDescent="0.25">
      <c r="A664">
        <v>3941111000</v>
      </c>
      <c r="B664" t="str">
        <f>VLOOKUP(A664,'Energy Provider Accounts'!C:D,2,FALSE)</f>
        <v>Pump Stations</v>
      </c>
      <c r="C664" t="s">
        <v>342</v>
      </c>
      <c r="D664" s="3">
        <v>42572</v>
      </c>
      <c r="E664" s="11" t="s">
        <v>490</v>
      </c>
      <c r="F664">
        <v>60</v>
      </c>
      <c r="G664" t="s">
        <v>344</v>
      </c>
      <c r="H664" t="s">
        <v>345</v>
      </c>
      <c r="I664">
        <v>428</v>
      </c>
      <c r="J664">
        <v>0</v>
      </c>
      <c r="K664">
        <v>0</v>
      </c>
      <c r="L664">
        <v>2.69</v>
      </c>
      <c r="M664">
        <v>74.94</v>
      </c>
      <c r="N664">
        <v>77.66</v>
      </c>
      <c r="O664">
        <v>2016</v>
      </c>
      <c r="P664">
        <v>7</v>
      </c>
      <c r="Q664">
        <v>21</v>
      </c>
      <c r="R664">
        <v>20160522</v>
      </c>
      <c r="S664" s="237" t="str">
        <f t="shared" si="10"/>
        <v>Jul</v>
      </c>
    </row>
    <row r="665" spans="1:19" x14ac:dyDescent="0.25">
      <c r="A665">
        <v>3941111000</v>
      </c>
      <c r="B665" t="str">
        <f>VLOOKUP(A665,'Energy Provider Accounts'!C:D,2,FALSE)</f>
        <v>Pump Stations</v>
      </c>
      <c r="C665" t="s">
        <v>342</v>
      </c>
      <c r="D665" s="3">
        <v>42601</v>
      </c>
      <c r="E665" s="11" t="s">
        <v>619</v>
      </c>
      <c r="F665">
        <v>30</v>
      </c>
      <c r="G665" t="s">
        <v>413</v>
      </c>
      <c r="H665" t="s">
        <v>345</v>
      </c>
      <c r="I665">
        <v>181</v>
      </c>
      <c r="J665">
        <v>0</v>
      </c>
      <c r="K665">
        <v>0</v>
      </c>
      <c r="L665">
        <v>21.72</v>
      </c>
      <c r="M665">
        <v>28.92</v>
      </c>
      <c r="N665">
        <v>50.65</v>
      </c>
      <c r="O665">
        <v>2016</v>
      </c>
      <c r="P665">
        <v>8</v>
      </c>
      <c r="Q665">
        <v>19</v>
      </c>
      <c r="R665">
        <v>20160720</v>
      </c>
      <c r="S665" s="237" t="str">
        <f t="shared" si="10"/>
        <v>Aug</v>
      </c>
    </row>
    <row r="666" spans="1:19" x14ac:dyDescent="0.25">
      <c r="A666">
        <v>3941111000</v>
      </c>
      <c r="B666" t="str">
        <f>VLOOKUP(A666,'Energy Provider Accounts'!C:D,2,FALSE)</f>
        <v>Pump Stations</v>
      </c>
      <c r="C666" t="s">
        <v>342</v>
      </c>
      <c r="D666" s="3">
        <v>42634</v>
      </c>
      <c r="E666" s="11" t="s">
        <v>509</v>
      </c>
      <c r="F666">
        <v>30</v>
      </c>
      <c r="G666" t="s">
        <v>344</v>
      </c>
      <c r="H666" t="s">
        <v>345</v>
      </c>
      <c r="I666">
        <v>347</v>
      </c>
      <c r="J666">
        <v>0</v>
      </c>
      <c r="K666">
        <v>0</v>
      </c>
      <c r="L666">
        <v>54.08</v>
      </c>
      <c r="M666">
        <v>17.12</v>
      </c>
      <c r="N666">
        <v>71.23</v>
      </c>
      <c r="O666">
        <v>2016</v>
      </c>
      <c r="P666">
        <v>9</v>
      </c>
      <c r="Q666">
        <v>21</v>
      </c>
      <c r="R666">
        <v>20160822</v>
      </c>
      <c r="S666" s="237" t="str">
        <f t="shared" si="10"/>
        <v>Sep</v>
      </c>
    </row>
    <row r="667" spans="1:19" x14ac:dyDescent="0.25">
      <c r="A667">
        <v>3941111000</v>
      </c>
      <c r="B667" t="str">
        <f>VLOOKUP(A667,'Energy Provider Accounts'!C:D,2,FALSE)</f>
        <v>Pump Stations</v>
      </c>
      <c r="C667" t="s">
        <v>342</v>
      </c>
      <c r="D667" s="3">
        <v>42662</v>
      </c>
      <c r="E667" s="11" t="s">
        <v>620</v>
      </c>
      <c r="F667">
        <v>30</v>
      </c>
      <c r="G667" t="s">
        <v>413</v>
      </c>
      <c r="H667" t="s">
        <v>345</v>
      </c>
      <c r="I667">
        <v>154</v>
      </c>
      <c r="J667">
        <v>0</v>
      </c>
      <c r="K667">
        <v>0</v>
      </c>
      <c r="L667">
        <v>17.149999999999999</v>
      </c>
      <c r="M667">
        <v>30.53</v>
      </c>
      <c r="N667">
        <v>47.69</v>
      </c>
      <c r="O667">
        <v>2016</v>
      </c>
      <c r="P667">
        <v>10</v>
      </c>
      <c r="Q667">
        <v>19</v>
      </c>
      <c r="R667">
        <v>20160919</v>
      </c>
      <c r="S667" s="237" t="str">
        <f t="shared" si="10"/>
        <v>Oct</v>
      </c>
    </row>
    <row r="668" spans="1:19" x14ac:dyDescent="0.25">
      <c r="A668">
        <v>3941111000</v>
      </c>
      <c r="B668" t="str">
        <f>VLOOKUP(A668,'Energy Provider Accounts'!C:D,2,FALSE)</f>
        <v>Pump Stations</v>
      </c>
      <c r="C668" t="s">
        <v>342</v>
      </c>
      <c r="D668" s="3">
        <v>42690</v>
      </c>
      <c r="E668" s="11" t="s">
        <v>621</v>
      </c>
      <c r="F668">
        <v>30</v>
      </c>
      <c r="G668" t="s">
        <v>344</v>
      </c>
      <c r="H668" t="s">
        <v>345</v>
      </c>
      <c r="I668">
        <v>336</v>
      </c>
      <c r="J668">
        <v>0</v>
      </c>
      <c r="K668">
        <v>0</v>
      </c>
      <c r="L668">
        <v>42.03</v>
      </c>
      <c r="M668">
        <v>22.99</v>
      </c>
      <c r="N668">
        <v>65.05</v>
      </c>
      <c r="O668">
        <v>2016</v>
      </c>
      <c r="P668">
        <v>11</v>
      </c>
      <c r="Q668">
        <v>16</v>
      </c>
      <c r="R668">
        <v>20161017</v>
      </c>
      <c r="S668" s="237" t="str">
        <f t="shared" si="10"/>
        <v>Nov</v>
      </c>
    </row>
    <row r="669" spans="1:19" x14ac:dyDescent="0.25">
      <c r="A669">
        <v>3941111000</v>
      </c>
      <c r="B669" t="str">
        <f>VLOOKUP(A669,'Energy Provider Accounts'!C:D,2,FALSE)</f>
        <v>Pump Stations</v>
      </c>
      <c r="C669" t="s">
        <v>342</v>
      </c>
      <c r="D669" s="3">
        <v>42724</v>
      </c>
      <c r="E669" s="11" t="s">
        <v>582</v>
      </c>
      <c r="F669">
        <v>30</v>
      </c>
      <c r="G669" t="s">
        <v>413</v>
      </c>
      <c r="H669" t="s">
        <v>345</v>
      </c>
      <c r="I669">
        <v>226</v>
      </c>
      <c r="J669">
        <v>0</v>
      </c>
      <c r="K669">
        <v>0</v>
      </c>
      <c r="L669">
        <v>31.09</v>
      </c>
      <c r="M669">
        <v>25.37</v>
      </c>
      <c r="N669">
        <v>56.48</v>
      </c>
      <c r="O669">
        <v>2016</v>
      </c>
      <c r="P669">
        <v>12</v>
      </c>
      <c r="Q669">
        <v>20</v>
      </c>
      <c r="R669">
        <v>20161120</v>
      </c>
      <c r="S669" s="237" t="str">
        <f t="shared" si="10"/>
        <v>Dec</v>
      </c>
    </row>
    <row r="670" spans="1:19" x14ac:dyDescent="0.25">
      <c r="A670">
        <v>3941111000</v>
      </c>
      <c r="B670" t="str">
        <f>VLOOKUP(A670,'Energy Provider Accounts'!C:D,2,FALSE)</f>
        <v>Pump Stations</v>
      </c>
      <c r="C670" t="s">
        <v>342</v>
      </c>
      <c r="D670" s="3">
        <v>42753</v>
      </c>
      <c r="E670" s="11" t="s">
        <v>622</v>
      </c>
      <c r="F670">
        <v>30</v>
      </c>
      <c r="G670" t="s">
        <v>344</v>
      </c>
      <c r="H670" t="s">
        <v>345</v>
      </c>
      <c r="I670">
        <v>381</v>
      </c>
      <c r="J670">
        <v>0</v>
      </c>
      <c r="K670">
        <v>0</v>
      </c>
      <c r="L670">
        <v>41.63</v>
      </c>
      <c r="M670">
        <v>23.93</v>
      </c>
      <c r="N670">
        <v>65.58</v>
      </c>
      <c r="O670">
        <v>2017</v>
      </c>
      <c r="P670">
        <v>1</v>
      </c>
      <c r="Q670">
        <v>18</v>
      </c>
      <c r="R670">
        <v>20161219</v>
      </c>
      <c r="S670" s="237" t="str">
        <f t="shared" si="10"/>
        <v>Jan</v>
      </c>
    </row>
    <row r="671" spans="1:19" x14ac:dyDescent="0.25">
      <c r="A671">
        <v>3941111000</v>
      </c>
      <c r="B671" t="str">
        <f>VLOOKUP(A671,'Energy Provider Accounts'!C:D,2,FALSE)</f>
        <v>Pump Stations</v>
      </c>
      <c r="C671" t="s">
        <v>342</v>
      </c>
      <c r="D671" s="3">
        <v>42788</v>
      </c>
      <c r="E671" s="11" t="s">
        <v>623</v>
      </c>
      <c r="F671">
        <v>30</v>
      </c>
      <c r="G671" t="s">
        <v>413</v>
      </c>
      <c r="H671" t="s">
        <v>345</v>
      </c>
      <c r="I671">
        <v>264</v>
      </c>
      <c r="J671">
        <v>0</v>
      </c>
      <c r="K671">
        <v>0</v>
      </c>
      <c r="L671">
        <v>40.15</v>
      </c>
      <c r="M671">
        <v>19.63</v>
      </c>
      <c r="N671">
        <v>59.8</v>
      </c>
      <c r="O671">
        <v>2017</v>
      </c>
      <c r="P671">
        <v>2</v>
      </c>
      <c r="Q671">
        <v>22</v>
      </c>
      <c r="R671">
        <v>20170123</v>
      </c>
      <c r="S671" s="237" t="str">
        <f t="shared" si="10"/>
        <v>Feb</v>
      </c>
    </row>
    <row r="672" spans="1:19" x14ac:dyDescent="0.25">
      <c r="A672">
        <v>3941111000</v>
      </c>
      <c r="B672" t="str">
        <f>VLOOKUP(A672,'Energy Provider Accounts'!C:D,2,FALSE)</f>
        <v>Pump Stations</v>
      </c>
      <c r="C672" t="s">
        <v>342</v>
      </c>
      <c r="D672" s="3">
        <v>42816</v>
      </c>
      <c r="E672" s="11" t="s">
        <v>624</v>
      </c>
      <c r="F672">
        <v>30</v>
      </c>
      <c r="G672" t="s">
        <v>344</v>
      </c>
      <c r="H672" t="s">
        <v>345</v>
      </c>
      <c r="I672">
        <v>294</v>
      </c>
      <c r="J672">
        <v>0</v>
      </c>
      <c r="K672">
        <v>0</v>
      </c>
      <c r="L672">
        <v>37.909999999999997</v>
      </c>
      <c r="M672">
        <v>21.54</v>
      </c>
      <c r="N672">
        <v>59.48</v>
      </c>
      <c r="O672">
        <v>2017</v>
      </c>
      <c r="P672">
        <v>3</v>
      </c>
      <c r="Q672">
        <v>22</v>
      </c>
      <c r="R672">
        <v>20170220</v>
      </c>
      <c r="S672" s="237" t="str">
        <f t="shared" si="10"/>
        <v>Mar</v>
      </c>
    </row>
    <row r="673" spans="1:19" x14ac:dyDescent="0.25">
      <c r="A673">
        <v>3941111000</v>
      </c>
      <c r="B673" t="str">
        <f>VLOOKUP(A673,'Energy Provider Accounts'!C:D,2,FALSE)</f>
        <v>Pump Stations</v>
      </c>
      <c r="C673" t="s">
        <v>342</v>
      </c>
      <c r="D673" s="3">
        <v>42846</v>
      </c>
      <c r="E673" s="11" t="s">
        <v>625</v>
      </c>
      <c r="F673">
        <v>30</v>
      </c>
      <c r="G673" t="s">
        <v>413</v>
      </c>
      <c r="H673" t="s">
        <v>345</v>
      </c>
      <c r="I673">
        <v>209</v>
      </c>
      <c r="J673">
        <v>0</v>
      </c>
      <c r="K673">
        <v>0</v>
      </c>
      <c r="L673">
        <v>27.37</v>
      </c>
      <c r="M673">
        <v>25.2</v>
      </c>
      <c r="N673">
        <v>52.59</v>
      </c>
      <c r="O673">
        <v>2017</v>
      </c>
      <c r="P673">
        <v>4</v>
      </c>
      <c r="Q673">
        <v>21</v>
      </c>
      <c r="R673">
        <v>20170322</v>
      </c>
      <c r="S673" s="237" t="str">
        <f t="shared" si="10"/>
        <v>Apr</v>
      </c>
    </row>
    <row r="674" spans="1:19" x14ac:dyDescent="0.25">
      <c r="A674">
        <v>3941111000</v>
      </c>
      <c r="B674" t="str">
        <f>VLOOKUP(A674,'Energy Provider Accounts'!C:D,2,FALSE)</f>
        <v>Pump Stations</v>
      </c>
      <c r="C674" t="s">
        <v>342</v>
      </c>
      <c r="D674" s="3">
        <v>42873</v>
      </c>
      <c r="E674" s="11" t="s">
        <v>626</v>
      </c>
      <c r="F674">
        <v>30</v>
      </c>
      <c r="G674" t="s">
        <v>344</v>
      </c>
      <c r="H674" t="s">
        <v>345</v>
      </c>
      <c r="I674">
        <v>428</v>
      </c>
      <c r="J674">
        <v>0</v>
      </c>
      <c r="K674">
        <v>0</v>
      </c>
      <c r="L674">
        <v>79.010000000000005</v>
      </c>
      <c r="M674">
        <v>3.09</v>
      </c>
      <c r="N674">
        <v>82.14</v>
      </c>
      <c r="O674">
        <v>2017</v>
      </c>
      <c r="P674">
        <v>5</v>
      </c>
      <c r="Q674">
        <v>18</v>
      </c>
      <c r="R674">
        <v>20170418</v>
      </c>
      <c r="S674" s="237" t="str">
        <f t="shared" si="10"/>
        <v>May</v>
      </c>
    </row>
    <row r="675" spans="1:19" x14ac:dyDescent="0.25">
      <c r="A675">
        <v>3941111000</v>
      </c>
      <c r="B675" t="str">
        <f>VLOOKUP(A675,'Energy Provider Accounts'!C:D,2,FALSE)</f>
        <v>Pump Stations</v>
      </c>
      <c r="C675" t="s">
        <v>342</v>
      </c>
      <c r="D675" s="3">
        <v>42906</v>
      </c>
      <c r="E675" s="11" t="s">
        <v>583</v>
      </c>
      <c r="F675">
        <v>30</v>
      </c>
      <c r="G675" t="s">
        <v>413</v>
      </c>
      <c r="H675" t="s">
        <v>345</v>
      </c>
      <c r="I675">
        <v>235</v>
      </c>
      <c r="J675">
        <v>0</v>
      </c>
      <c r="K675">
        <v>0</v>
      </c>
      <c r="L675">
        <v>34.28</v>
      </c>
      <c r="M675">
        <v>22.14</v>
      </c>
      <c r="N675">
        <v>56.45</v>
      </c>
      <c r="O675">
        <v>2017</v>
      </c>
      <c r="P675">
        <v>6</v>
      </c>
      <c r="Q675">
        <v>20</v>
      </c>
      <c r="R675">
        <v>20170521</v>
      </c>
      <c r="S675" s="237" t="str">
        <f t="shared" si="10"/>
        <v>Jun</v>
      </c>
    </row>
    <row r="676" spans="1:19" x14ac:dyDescent="0.25">
      <c r="A676">
        <v>3941111000</v>
      </c>
      <c r="B676" t="str">
        <f>VLOOKUP(A676,'Energy Provider Accounts'!C:D,2,FALSE)</f>
        <v>Pump Stations</v>
      </c>
      <c r="C676" t="s">
        <v>342</v>
      </c>
      <c r="D676" s="3">
        <v>42936</v>
      </c>
      <c r="E676" s="11" t="s">
        <v>627</v>
      </c>
      <c r="F676">
        <v>30</v>
      </c>
      <c r="G676" t="s">
        <v>344</v>
      </c>
      <c r="H676" t="s">
        <v>345</v>
      </c>
      <c r="I676">
        <v>338</v>
      </c>
      <c r="J676">
        <v>0</v>
      </c>
      <c r="K676">
        <v>0</v>
      </c>
      <c r="L676">
        <v>40.700000000000003</v>
      </c>
      <c r="M676">
        <v>22.85</v>
      </c>
      <c r="N676">
        <v>63.58</v>
      </c>
      <c r="O676">
        <v>2017</v>
      </c>
      <c r="P676">
        <v>7</v>
      </c>
      <c r="Q676">
        <v>20</v>
      </c>
      <c r="R676">
        <v>20170620</v>
      </c>
      <c r="S676" s="237" t="str">
        <f t="shared" si="10"/>
        <v>Jul</v>
      </c>
    </row>
    <row r="677" spans="1:19" x14ac:dyDescent="0.25">
      <c r="A677">
        <v>3941111000</v>
      </c>
      <c r="B677" t="str">
        <f>VLOOKUP(A677,'Energy Provider Accounts'!C:D,2,FALSE)</f>
        <v>Pump Stations</v>
      </c>
      <c r="C677" t="s">
        <v>342</v>
      </c>
      <c r="D677" s="3">
        <v>42965</v>
      </c>
      <c r="E677" s="11" t="s">
        <v>628</v>
      </c>
      <c r="F677">
        <v>30</v>
      </c>
      <c r="G677" t="s">
        <v>413</v>
      </c>
      <c r="H677" t="s">
        <v>345</v>
      </c>
      <c r="I677">
        <v>255</v>
      </c>
      <c r="J677">
        <v>0</v>
      </c>
      <c r="K677">
        <v>0</v>
      </c>
      <c r="L677">
        <v>39.35</v>
      </c>
      <c r="M677">
        <v>24.16</v>
      </c>
      <c r="N677">
        <v>63.53</v>
      </c>
      <c r="O677">
        <v>2017</v>
      </c>
      <c r="P677">
        <v>8</v>
      </c>
      <c r="Q677">
        <v>18</v>
      </c>
      <c r="R677">
        <v>20170719</v>
      </c>
      <c r="S677" s="237" t="str">
        <f t="shared" si="10"/>
        <v>Aug</v>
      </c>
    </row>
    <row r="678" spans="1:19" x14ac:dyDescent="0.25">
      <c r="A678">
        <v>3941111000</v>
      </c>
      <c r="B678" t="str">
        <f>VLOOKUP(A678,'Energy Provider Accounts'!C:D,2,FALSE)</f>
        <v>Pump Stations</v>
      </c>
      <c r="C678" t="s">
        <v>342</v>
      </c>
      <c r="D678" s="3">
        <v>42992</v>
      </c>
      <c r="E678" s="11" t="s">
        <v>629</v>
      </c>
      <c r="F678">
        <v>30</v>
      </c>
      <c r="G678" t="s">
        <v>344</v>
      </c>
      <c r="H678" t="s">
        <v>345</v>
      </c>
      <c r="I678">
        <v>352</v>
      </c>
      <c r="J678">
        <v>0</v>
      </c>
      <c r="K678">
        <v>0</v>
      </c>
      <c r="L678">
        <v>3.09</v>
      </c>
      <c r="M678">
        <v>45.25</v>
      </c>
      <c r="N678">
        <v>48.36</v>
      </c>
      <c r="O678">
        <v>2017</v>
      </c>
      <c r="P678">
        <v>9</v>
      </c>
      <c r="Q678">
        <v>14</v>
      </c>
      <c r="R678">
        <v>20170815</v>
      </c>
      <c r="S678" s="237" t="str">
        <f t="shared" si="10"/>
        <v>Sep</v>
      </c>
    </row>
    <row r="679" spans="1:19" x14ac:dyDescent="0.25">
      <c r="A679">
        <v>3941111000</v>
      </c>
      <c r="B679" t="str">
        <f>VLOOKUP(A679,'Energy Provider Accounts'!C:D,2,FALSE)</f>
        <v>Pump Stations</v>
      </c>
      <c r="C679" t="s">
        <v>342</v>
      </c>
      <c r="D679" s="3">
        <v>43026</v>
      </c>
      <c r="E679" s="11" t="s">
        <v>584</v>
      </c>
      <c r="F679">
        <v>30</v>
      </c>
      <c r="G679" t="s">
        <v>413</v>
      </c>
      <c r="H679" t="s">
        <v>345</v>
      </c>
      <c r="I679">
        <v>277</v>
      </c>
      <c r="J679">
        <v>0</v>
      </c>
      <c r="K679">
        <v>0</v>
      </c>
      <c r="L679">
        <v>2.31</v>
      </c>
      <c r="M679">
        <v>43.07</v>
      </c>
      <c r="N679">
        <v>45.4</v>
      </c>
      <c r="O679">
        <v>2017</v>
      </c>
      <c r="P679">
        <v>10</v>
      </c>
      <c r="Q679">
        <v>18</v>
      </c>
      <c r="R679">
        <v>20170918</v>
      </c>
      <c r="S679" s="237" t="str">
        <f t="shared" si="10"/>
        <v>Oct</v>
      </c>
    </row>
    <row r="680" spans="1:19" x14ac:dyDescent="0.25">
      <c r="A680">
        <v>3941111000</v>
      </c>
      <c r="B680" t="str">
        <f>VLOOKUP(A680,'Energy Provider Accounts'!C:D,2,FALSE)</f>
        <v>Pump Stations</v>
      </c>
      <c r="C680" t="s">
        <v>342</v>
      </c>
      <c r="D680" s="3">
        <v>43055</v>
      </c>
      <c r="E680" s="11" t="s">
        <v>508</v>
      </c>
      <c r="F680">
        <v>30</v>
      </c>
      <c r="G680" t="s">
        <v>344</v>
      </c>
      <c r="H680" t="s">
        <v>345</v>
      </c>
      <c r="I680">
        <v>328</v>
      </c>
      <c r="J680">
        <v>0</v>
      </c>
      <c r="K680">
        <v>0</v>
      </c>
      <c r="L680">
        <v>2.7</v>
      </c>
      <c r="M680">
        <v>44.55</v>
      </c>
      <c r="N680">
        <v>47.27</v>
      </c>
      <c r="O680">
        <v>2017</v>
      </c>
      <c r="P680">
        <v>11</v>
      </c>
      <c r="Q680">
        <v>16</v>
      </c>
      <c r="R680">
        <v>20171017</v>
      </c>
      <c r="S680" s="237" t="str">
        <f t="shared" si="10"/>
        <v>Nov</v>
      </c>
    </row>
    <row r="681" spans="1:19" x14ac:dyDescent="0.25">
      <c r="A681">
        <v>3941111000</v>
      </c>
      <c r="B681" t="str">
        <f>VLOOKUP(A681,'Energy Provider Accounts'!C:D,2,FALSE)</f>
        <v>Pump Stations</v>
      </c>
      <c r="C681" t="s">
        <v>342</v>
      </c>
      <c r="D681" s="3">
        <v>43088</v>
      </c>
      <c r="E681" s="11" t="s">
        <v>581</v>
      </c>
      <c r="F681">
        <v>30</v>
      </c>
      <c r="G681" t="s">
        <v>413</v>
      </c>
      <c r="H681" t="s">
        <v>345</v>
      </c>
      <c r="I681">
        <v>333</v>
      </c>
      <c r="J681">
        <v>0</v>
      </c>
      <c r="K681">
        <v>0</v>
      </c>
      <c r="L681">
        <v>2.56</v>
      </c>
      <c r="M681">
        <v>44.71</v>
      </c>
      <c r="N681">
        <v>47.29</v>
      </c>
      <c r="O681">
        <v>2017</v>
      </c>
      <c r="P681">
        <v>12</v>
      </c>
      <c r="Q681">
        <v>19</v>
      </c>
      <c r="R681">
        <v>20171119</v>
      </c>
      <c r="S681" s="237" t="str">
        <f t="shared" si="10"/>
        <v>Dec</v>
      </c>
    </row>
    <row r="682" spans="1:19" x14ac:dyDescent="0.25">
      <c r="A682">
        <v>3959213001</v>
      </c>
      <c r="B682" t="str">
        <f>VLOOKUP(A682,'Energy Provider Accounts'!C:D,2,FALSE)</f>
        <v>Pump Stations</v>
      </c>
      <c r="C682" t="s">
        <v>342</v>
      </c>
      <c r="D682" s="3">
        <v>42373</v>
      </c>
      <c r="E682" s="11" t="s">
        <v>630</v>
      </c>
      <c r="F682">
        <v>60</v>
      </c>
      <c r="G682" t="s">
        <v>344</v>
      </c>
      <c r="H682" t="s">
        <v>345</v>
      </c>
      <c r="I682">
        <v>1422</v>
      </c>
      <c r="J682">
        <v>0</v>
      </c>
      <c r="K682">
        <v>0</v>
      </c>
      <c r="L682">
        <v>8.6</v>
      </c>
      <c r="M682">
        <v>83.06</v>
      </c>
      <c r="N682">
        <v>91.69</v>
      </c>
      <c r="O682">
        <v>2016</v>
      </c>
      <c r="P682">
        <v>1</v>
      </c>
      <c r="Q682">
        <v>4</v>
      </c>
      <c r="R682">
        <v>20151105</v>
      </c>
      <c r="S682" s="237" t="str">
        <f t="shared" si="10"/>
        <v>Jan</v>
      </c>
    </row>
    <row r="683" spans="1:19" x14ac:dyDescent="0.25">
      <c r="A683">
        <v>3959213001</v>
      </c>
      <c r="B683" t="str">
        <f>VLOOKUP(A683,'Energy Provider Accounts'!C:D,2,FALSE)</f>
        <v>Pump Stations</v>
      </c>
      <c r="C683" t="s">
        <v>342</v>
      </c>
      <c r="D683" s="3">
        <v>42432</v>
      </c>
      <c r="E683" s="11" t="s">
        <v>631</v>
      </c>
      <c r="F683">
        <v>60</v>
      </c>
      <c r="G683" t="s">
        <v>344</v>
      </c>
      <c r="H683" t="s">
        <v>345</v>
      </c>
      <c r="I683">
        <v>1420</v>
      </c>
      <c r="J683">
        <v>0</v>
      </c>
      <c r="K683">
        <v>0</v>
      </c>
      <c r="L683">
        <v>9.3000000000000007</v>
      </c>
      <c r="M683">
        <v>81.83</v>
      </c>
      <c r="N683">
        <v>91.18</v>
      </c>
      <c r="O683">
        <v>2016</v>
      </c>
      <c r="P683">
        <v>3</v>
      </c>
      <c r="Q683">
        <v>3</v>
      </c>
      <c r="R683">
        <v>20160103</v>
      </c>
      <c r="S683" s="237" t="str">
        <f t="shared" si="10"/>
        <v>Mar</v>
      </c>
    </row>
    <row r="684" spans="1:19" x14ac:dyDescent="0.25">
      <c r="A684">
        <v>3959213001</v>
      </c>
      <c r="B684" t="str">
        <f>VLOOKUP(A684,'Energy Provider Accounts'!C:D,2,FALSE)</f>
        <v>Pump Stations</v>
      </c>
      <c r="C684" t="s">
        <v>342</v>
      </c>
      <c r="D684" s="3">
        <v>42493</v>
      </c>
      <c r="E684" s="11" t="s">
        <v>632</v>
      </c>
      <c r="F684">
        <v>60</v>
      </c>
      <c r="G684" t="s">
        <v>344</v>
      </c>
      <c r="H684" t="s">
        <v>345</v>
      </c>
      <c r="I684">
        <v>1188</v>
      </c>
      <c r="J684">
        <v>0</v>
      </c>
      <c r="K684">
        <v>0</v>
      </c>
      <c r="L684">
        <v>12.2</v>
      </c>
      <c r="M684">
        <v>79.900000000000006</v>
      </c>
      <c r="N684">
        <v>92.13</v>
      </c>
      <c r="O684">
        <v>2016</v>
      </c>
      <c r="P684">
        <v>5</v>
      </c>
      <c r="Q684">
        <v>3</v>
      </c>
      <c r="R684">
        <v>20160304</v>
      </c>
      <c r="S684" s="237" t="str">
        <f t="shared" si="10"/>
        <v>May</v>
      </c>
    </row>
    <row r="685" spans="1:19" x14ac:dyDescent="0.25">
      <c r="A685">
        <v>3959213001</v>
      </c>
      <c r="B685" t="str">
        <f>VLOOKUP(A685,'Energy Provider Accounts'!C:D,2,FALSE)</f>
        <v>Pump Stations</v>
      </c>
      <c r="C685" t="s">
        <v>342</v>
      </c>
      <c r="D685" s="3">
        <v>42551</v>
      </c>
      <c r="E685" s="11" t="s">
        <v>633</v>
      </c>
      <c r="F685">
        <v>60</v>
      </c>
      <c r="G685" t="s">
        <v>344</v>
      </c>
      <c r="H685" t="s">
        <v>345</v>
      </c>
      <c r="I685">
        <v>819</v>
      </c>
      <c r="J685">
        <v>0</v>
      </c>
      <c r="K685">
        <v>0</v>
      </c>
      <c r="L685">
        <v>5.61</v>
      </c>
      <c r="M685">
        <v>77.08</v>
      </c>
      <c r="N685">
        <v>82.71</v>
      </c>
      <c r="O685">
        <v>2016</v>
      </c>
      <c r="P685">
        <v>6</v>
      </c>
      <c r="Q685">
        <v>30</v>
      </c>
      <c r="R685">
        <v>20160501</v>
      </c>
      <c r="S685" s="237" t="str">
        <f t="shared" si="10"/>
        <v>Jun</v>
      </c>
    </row>
    <row r="686" spans="1:19" x14ac:dyDescent="0.25">
      <c r="A686">
        <v>3959213001</v>
      </c>
      <c r="B686" t="str">
        <f>VLOOKUP(A686,'Energy Provider Accounts'!C:D,2,FALSE)</f>
        <v>Pump Stations</v>
      </c>
      <c r="C686" t="s">
        <v>342</v>
      </c>
      <c r="D686" s="3">
        <v>42585</v>
      </c>
      <c r="E686" s="11" t="s">
        <v>634</v>
      </c>
      <c r="F686">
        <v>30</v>
      </c>
      <c r="G686" t="s">
        <v>413</v>
      </c>
      <c r="H686" t="s">
        <v>345</v>
      </c>
      <c r="I686">
        <v>463</v>
      </c>
      <c r="J686">
        <v>0</v>
      </c>
      <c r="K686">
        <v>0</v>
      </c>
      <c r="L686">
        <v>50.03</v>
      </c>
      <c r="M686">
        <v>21.91</v>
      </c>
      <c r="N686">
        <v>71.97</v>
      </c>
      <c r="O686">
        <v>2016</v>
      </c>
      <c r="P686">
        <v>8</v>
      </c>
      <c r="Q686">
        <v>3</v>
      </c>
      <c r="R686">
        <v>20160704</v>
      </c>
      <c r="S686" s="237" t="str">
        <f t="shared" si="10"/>
        <v>Aug</v>
      </c>
    </row>
    <row r="687" spans="1:19" x14ac:dyDescent="0.25">
      <c r="A687">
        <v>3959213001</v>
      </c>
      <c r="B687" t="str">
        <f>VLOOKUP(A687,'Energy Provider Accounts'!C:D,2,FALSE)</f>
        <v>Pump Stations</v>
      </c>
      <c r="C687" t="s">
        <v>342</v>
      </c>
      <c r="D687" s="3">
        <v>42615</v>
      </c>
      <c r="E687" s="11" t="s">
        <v>635</v>
      </c>
      <c r="F687">
        <v>30</v>
      </c>
      <c r="G687" t="s">
        <v>344</v>
      </c>
      <c r="H687" t="s">
        <v>345</v>
      </c>
      <c r="I687">
        <v>407</v>
      </c>
      <c r="J687">
        <v>0</v>
      </c>
      <c r="K687">
        <v>0</v>
      </c>
      <c r="L687">
        <v>63.86</v>
      </c>
      <c r="M687">
        <v>13.82</v>
      </c>
      <c r="N687">
        <v>77.709999999999994</v>
      </c>
      <c r="O687">
        <v>2016</v>
      </c>
      <c r="P687">
        <v>9</v>
      </c>
      <c r="Q687">
        <v>2</v>
      </c>
      <c r="R687">
        <v>20160803</v>
      </c>
      <c r="S687" s="237" t="str">
        <f t="shared" si="10"/>
        <v>Sep</v>
      </c>
    </row>
    <row r="688" spans="1:19" x14ac:dyDescent="0.25">
      <c r="A688">
        <v>3959213001</v>
      </c>
      <c r="B688" t="str">
        <f>VLOOKUP(A688,'Energy Provider Accounts'!C:D,2,FALSE)</f>
        <v>Pump Stations</v>
      </c>
      <c r="C688" t="s">
        <v>342</v>
      </c>
      <c r="D688" s="3">
        <v>42646</v>
      </c>
      <c r="E688" s="11" t="s">
        <v>636</v>
      </c>
      <c r="F688">
        <v>30</v>
      </c>
      <c r="G688" t="s">
        <v>413</v>
      </c>
      <c r="H688" t="s">
        <v>345</v>
      </c>
      <c r="I688">
        <v>535</v>
      </c>
      <c r="J688">
        <v>0</v>
      </c>
      <c r="K688">
        <v>0</v>
      </c>
      <c r="L688">
        <v>69.05</v>
      </c>
      <c r="M688">
        <v>14.64</v>
      </c>
      <c r="N688">
        <v>83.72</v>
      </c>
      <c r="O688">
        <v>2016</v>
      </c>
      <c r="P688">
        <v>10</v>
      </c>
      <c r="Q688">
        <v>3</v>
      </c>
      <c r="R688">
        <v>20160903</v>
      </c>
      <c r="S688" s="237" t="str">
        <f t="shared" si="10"/>
        <v>Oct</v>
      </c>
    </row>
    <row r="689" spans="1:19" x14ac:dyDescent="0.25">
      <c r="A689">
        <v>3959213001</v>
      </c>
      <c r="B689" t="str">
        <f>VLOOKUP(A689,'Energy Provider Accounts'!C:D,2,FALSE)</f>
        <v>Pump Stations</v>
      </c>
      <c r="C689" t="s">
        <v>342</v>
      </c>
      <c r="D689" s="3">
        <v>42674</v>
      </c>
      <c r="E689" s="11" t="s">
        <v>558</v>
      </c>
      <c r="F689">
        <v>30</v>
      </c>
      <c r="G689" t="s">
        <v>344</v>
      </c>
      <c r="H689" t="s">
        <v>345</v>
      </c>
      <c r="I689">
        <v>344</v>
      </c>
      <c r="J689">
        <v>0</v>
      </c>
      <c r="K689">
        <v>0</v>
      </c>
      <c r="L689">
        <v>38.92</v>
      </c>
      <c r="M689">
        <v>24.77</v>
      </c>
      <c r="N689">
        <v>63.71</v>
      </c>
      <c r="O689">
        <v>2016</v>
      </c>
      <c r="P689">
        <v>10</v>
      </c>
      <c r="Q689">
        <v>31</v>
      </c>
      <c r="R689">
        <v>20161001</v>
      </c>
      <c r="S689" s="237" t="str">
        <f t="shared" si="10"/>
        <v>Oct</v>
      </c>
    </row>
    <row r="690" spans="1:19" x14ac:dyDescent="0.25">
      <c r="A690">
        <v>3959213001</v>
      </c>
      <c r="B690" t="str">
        <f>VLOOKUP(A690,'Energy Provider Accounts'!C:D,2,FALSE)</f>
        <v>Pump Stations</v>
      </c>
      <c r="C690" t="s">
        <v>342</v>
      </c>
      <c r="D690" s="3">
        <v>42706</v>
      </c>
      <c r="E690" s="11" t="s">
        <v>637</v>
      </c>
      <c r="F690">
        <v>30</v>
      </c>
      <c r="G690" t="s">
        <v>413</v>
      </c>
      <c r="H690" t="s">
        <v>345</v>
      </c>
      <c r="I690">
        <v>758</v>
      </c>
      <c r="J690">
        <v>0</v>
      </c>
      <c r="K690">
        <v>0</v>
      </c>
      <c r="L690">
        <v>108.29</v>
      </c>
      <c r="M690">
        <v>0.98</v>
      </c>
      <c r="N690">
        <v>109.31</v>
      </c>
      <c r="O690">
        <v>2016</v>
      </c>
      <c r="P690">
        <v>12</v>
      </c>
      <c r="Q690">
        <v>2</v>
      </c>
      <c r="R690">
        <v>20161102</v>
      </c>
      <c r="S690" s="237" t="str">
        <f t="shared" si="10"/>
        <v>Dec</v>
      </c>
    </row>
    <row r="691" spans="1:19" x14ac:dyDescent="0.25">
      <c r="A691">
        <v>3959213001</v>
      </c>
      <c r="B691" t="str">
        <f>VLOOKUP(A691,'Energy Provider Accounts'!C:D,2,FALSE)</f>
        <v>Pump Stations</v>
      </c>
      <c r="C691" t="s">
        <v>342</v>
      </c>
      <c r="D691" s="3">
        <v>42739</v>
      </c>
      <c r="E691" s="11" t="s">
        <v>559</v>
      </c>
      <c r="F691">
        <v>30</v>
      </c>
      <c r="G691" t="s">
        <v>344</v>
      </c>
      <c r="H691" t="s">
        <v>345</v>
      </c>
      <c r="I691">
        <v>791</v>
      </c>
      <c r="J691">
        <v>0</v>
      </c>
      <c r="K691">
        <v>0</v>
      </c>
      <c r="L691">
        <v>88.87</v>
      </c>
      <c r="M691">
        <v>11.15</v>
      </c>
      <c r="N691">
        <v>100.05</v>
      </c>
      <c r="O691">
        <v>2017</v>
      </c>
      <c r="P691">
        <v>1</v>
      </c>
      <c r="Q691">
        <v>4</v>
      </c>
      <c r="R691">
        <v>20161205</v>
      </c>
      <c r="S691" s="237" t="str">
        <f t="shared" si="10"/>
        <v>Jan</v>
      </c>
    </row>
    <row r="692" spans="1:19" x14ac:dyDescent="0.25">
      <c r="A692">
        <v>3959213001</v>
      </c>
      <c r="B692" t="str">
        <f>VLOOKUP(A692,'Energy Provider Accounts'!C:D,2,FALSE)</f>
        <v>Pump Stations</v>
      </c>
      <c r="C692" t="s">
        <v>342</v>
      </c>
      <c r="D692" s="3">
        <v>42769</v>
      </c>
      <c r="E692" s="11" t="s">
        <v>638</v>
      </c>
      <c r="F692">
        <v>30</v>
      </c>
      <c r="G692" t="s">
        <v>413</v>
      </c>
      <c r="H692" t="s">
        <v>345</v>
      </c>
      <c r="I692">
        <v>710</v>
      </c>
      <c r="J692">
        <v>0</v>
      </c>
      <c r="K692">
        <v>0</v>
      </c>
      <c r="L692">
        <v>99.46</v>
      </c>
      <c r="M692">
        <v>-2.14</v>
      </c>
      <c r="N692">
        <v>97.36</v>
      </c>
      <c r="O692">
        <v>2017</v>
      </c>
      <c r="P692">
        <v>2</v>
      </c>
      <c r="Q692">
        <v>3</v>
      </c>
      <c r="R692">
        <v>20170104</v>
      </c>
      <c r="S692" s="237" t="str">
        <f t="shared" si="10"/>
        <v>Feb</v>
      </c>
    </row>
    <row r="693" spans="1:19" x14ac:dyDescent="0.25">
      <c r="A693">
        <v>3959213001</v>
      </c>
      <c r="B693" t="str">
        <f>VLOOKUP(A693,'Energy Provider Accounts'!C:D,2,FALSE)</f>
        <v>Pump Stations</v>
      </c>
      <c r="C693" t="s">
        <v>342</v>
      </c>
      <c r="D693" s="3">
        <v>42800</v>
      </c>
      <c r="E693" s="11" t="s">
        <v>639</v>
      </c>
      <c r="F693">
        <v>30</v>
      </c>
      <c r="G693" t="s">
        <v>344</v>
      </c>
      <c r="H693" t="s">
        <v>345</v>
      </c>
      <c r="I693">
        <v>782</v>
      </c>
      <c r="J693">
        <v>0</v>
      </c>
      <c r="K693">
        <v>0</v>
      </c>
      <c r="L693">
        <v>114.68</v>
      </c>
      <c r="M693">
        <v>-8.08</v>
      </c>
      <c r="N693">
        <v>106.64</v>
      </c>
      <c r="O693">
        <v>2017</v>
      </c>
      <c r="P693">
        <v>3</v>
      </c>
      <c r="Q693">
        <v>6</v>
      </c>
      <c r="R693">
        <v>20170204</v>
      </c>
      <c r="S693" s="237" t="str">
        <f t="shared" si="10"/>
        <v>Mar</v>
      </c>
    </row>
    <row r="694" spans="1:19" x14ac:dyDescent="0.25">
      <c r="A694">
        <v>3959213001</v>
      </c>
      <c r="B694" t="str">
        <f>VLOOKUP(A694,'Energy Provider Accounts'!C:D,2,FALSE)</f>
        <v>Pump Stations</v>
      </c>
      <c r="C694" t="s">
        <v>342</v>
      </c>
      <c r="D694" s="3">
        <v>42829</v>
      </c>
      <c r="E694" s="11" t="s">
        <v>640</v>
      </c>
      <c r="F694">
        <v>30</v>
      </c>
      <c r="G694" t="s">
        <v>413</v>
      </c>
      <c r="H694" t="s">
        <v>345</v>
      </c>
      <c r="I694">
        <v>574</v>
      </c>
      <c r="J694">
        <v>0</v>
      </c>
      <c r="K694">
        <v>0</v>
      </c>
      <c r="L694">
        <v>63.16</v>
      </c>
      <c r="M694">
        <v>14.3</v>
      </c>
      <c r="N694">
        <v>77.48</v>
      </c>
      <c r="O694">
        <v>2017</v>
      </c>
      <c r="P694">
        <v>4</v>
      </c>
      <c r="Q694">
        <v>4</v>
      </c>
      <c r="R694">
        <v>20170305</v>
      </c>
      <c r="S694" s="237" t="str">
        <f t="shared" si="10"/>
        <v>Apr</v>
      </c>
    </row>
    <row r="695" spans="1:19" x14ac:dyDescent="0.25">
      <c r="A695">
        <v>3959213001</v>
      </c>
      <c r="B695" t="str">
        <f>VLOOKUP(A695,'Energy Provider Accounts'!C:D,2,FALSE)</f>
        <v>Pump Stations</v>
      </c>
      <c r="C695" t="s">
        <v>342</v>
      </c>
      <c r="D695" s="3">
        <v>42856</v>
      </c>
      <c r="E695" s="11" t="s">
        <v>546</v>
      </c>
      <c r="F695">
        <v>30</v>
      </c>
      <c r="G695" t="s">
        <v>344</v>
      </c>
      <c r="H695" t="s">
        <v>345</v>
      </c>
      <c r="I695">
        <v>591</v>
      </c>
      <c r="J695">
        <v>0</v>
      </c>
      <c r="K695">
        <v>0</v>
      </c>
      <c r="L695">
        <v>100.14</v>
      </c>
      <c r="M695">
        <v>-4.4800000000000004</v>
      </c>
      <c r="N695">
        <v>95.7</v>
      </c>
      <c r="O695">
        <v>2017</v>
      </c>
      <c r="P695">
        <v>5</v>
      </c>
      <c r="Q695">
        <v>1</v>
      </c>
      <c r="R695">
        <v>20170401</v>
      </c>
      <c r="S695" s="237" t="str">
        <f t="shared" si="10"/>
        <v>May</v>
      </c>
    </row>
    <row r="696" spans="1:19" x14ac:dyDescent="0.25">
      <c r="A696">
        <v>3959213001</v>
      </c>
      <c r="B696" t="str">
        <f>VLOOKUP(A696,'Energy Provider Accounts'!C:D,2,FALSE)</f>
        <v>Pump Stations</v>
      </c>
      <c r="C696" t="s">
        <v>342</v>
      </c>
      <c r="D696" s="3">
        <v>42888</v>
      </c>
      <c r="E696" s="11" t="s">
        <v>641</v>
      </c>
      <c r="F696">
        <v>30</v>
      </c>
      <c r="G696" t="s">
        <v>413</v>
      </c>
      <c r="H696" t="s">
        <v>345</v>
      </c>
      <c r="I696">
        <v>436</v>
      </c>
      <c r="J696">
        <v>0</v>
      </c>
      <c r="K696">
        <v>0</v>
      </c>
      <c r="L696">
        <v>74.69</v>
      </c>
      <c r="M696">
        <v>5.51</v>
      </c>
      <c r="N696">
        <v>80.239999999999995</v>
      </c>
      <c r="O696">
        <v>2017</v>
      </c>
      <c r="P696">
        <v>6</v>
      </c>
      <c r="Q696">
        <v>2</v>
      </c>
      <c r="R696">
        <v>20170503</v>
      </c>
      <c r="S696" s="237" t="str">
        <f t="shared" si="10"/>
        <v>Jun</v>
      </c>
    </row>
    <row r="697" spans="1:19" x14ac:dyDescent="0.25">
      <c r="A697">
        <v>3959213001</v>
      </c>
      <c r="B697" t="str">
        <f>VLOOKUP(A697,'Energy Provider Accounts'!C:D,2,FALSE)</f>
        <v>Pump Stations</v>
      </c>
      <c r="C697" t="s">
        <v>342</v>
      </c>
      <c r="D697" s="3">
        <v>42915</v>
      </c>
      <c r="E697" s="11" t="s">
        <v>548</v>
      </c>
      <c r="F697">
        <v>30</v>
      </c>
      <c r="G697" t="s">
        <v>344</v>
      </c>
      <c r="H697" t="s">
        <v>345</v>
      </c>
      <c r="I697">
        <v>455</v>
      </c>
      <c r="J697">
        <v>0</v>
      </c>
      <c r="K697">
        <v>0</v>
      </c>
      <c r="L697">
        <v>55.37</v>
      </c>
      <c r="M697">
        <v>15.3</v>
      </c>
      <c r="N697">
        <v>70.69</v>
      </c>
      <c r="O697">
        <v>2017</v>
      </c>
      <c r="P697">
        <v>6</v>
      </c>
      <c r="Q697">
        <v>29</v>
      </c>
      <c r="R697">
        <v>20170530</v>
      </c>
      <c r="S697" s="237" t="str">
        <f t="shared" si="10"/>
        <v>Jun</v>
      </c>
    </row>
    <row r="698" spans="1:19" x14ac:dyDescent="0.25">
      <c r="A698">
        <v>3959213001</v>
      </c>
      <c r="B698" t="str">
        <f>VLOOKUP(A698,'Energy Provider Accounts'!C:D,2,FALSE)</f>
        <v>Pump Stations</v>
      </c>
      <c r="C698" t="s">
        <v>342</v>
      </c>
      <c r="D698" s="3">
        <v>42949</v>
      </c>
      <c r="E698" s="11" t="s">
        <v>642</v>
      </c>
      <c r="F698">
        <v>30</v>
      </c>
      <c r="G698" t="s">
        <v>413</v>
      </c>
      <c r="H698" t="s">
        <v>345</v>
      </c>
      <c r="I698">
        <v>493</v>
      </c>
      <c r="J698">
        <v>0</v>
      </c>
      <c r="K698">
        <v>0</v>
      </c>
      <c r="L698">
        <v>70.349999999999994</v>
      </c>
      <c r="M698">
        <v>16.68</v>
      </c>
      <c r="N698">
        <v>87.06</v>
      </c>
      <c r="O698">
        <v>2017</v>
      </c>
      <c r="P698">
        <v>8</v>
      </c>
      <c r="Q698">
        <v>2</v>
      </c>
      <c r="R698">
        <v>20170703</v>
      </c>
      <c r="S698" s="237" t="str">
        <f t="shared" si="10"/>
        <v>Aug</v>
      </c>
    </row>
    <row r="699" spans="1:19" x14ac:dyDescent="0.25">
      <c r="A699">
        <v>3959213001</v>
      </c>
      <c r="B699" t="str">
        <f>VLOOKUP(A699,'Energy Provider Accounts'!C:D,2,FALSE)</f>
        <v>Pump Stations</v>
      </c>
      <c r="C699" t="s">
        <v>342</v>
      </c>
      <c r="D699" s="3">
        <v>42979</v>
      </c>
      <c r="E699" s="11" t="s">
        <v>643</v>
      </c>
      <c r="F699">
        <v>30</v>
      </c>
      <c r="G699" t="s">
        <v>344</v>
      </c>
      <c r="H699" t="s">
        <v>345</v>
      </c>
      <c r="I699">
        <v>261</v>
      </c>
      <c r="J699">
        <v>0</v>
      </c>
      <c r="K699">
        <v>0</v>
      </c>
      <c r="L699">
        <v>2.16</v>
      </c>
      <c r="M699">
        <v>42.51</v>
      </c>
      <c r="N699">
        <v>44.69</v>
      </c>
      <c r="O699">
        <v>2017</v>
      </c>
      <c r="P699">
        <v>9</v>
      </c>
      <c r="Q699">
        <v>1</v>
      </c>
      <c r="R699">
        <v>20170802</v>
      </c>
      <c r="S699" s="237" t="str">
        <f t="shared" si="10"/>
        <v>Sep</v>
      </c>
    </row>
    <row r="700" spans="1:19" x14ac:dyDescent="0.25">
      <c r="A700">
        <v>3959213001</v>
      </c>
      <c r="B700" t="str">
        <f>VLOOKUP(A700,'Energy Provider Accounts'!C:D,2,FALSE)</f>
        <v>Pump Stations</v>
      </c>
      <c r="C700" t="s">
        <v>342</v>
      </c>
      <c r="D700" s="3">
        <v>43010</v>
      </c>
      <c r="E700" s="11" t="s">
        <v>447</v>
      </c>
      <c r="F700">
        <v>30</v>
      </c>
      <c r="G700" t="s">
        <v>413</v>
      </c>
      <c r="H700" t="s">
        <v>345</v>
      </c>
      <c r="I700">
        <v>454</v>
      </c>
      <c r="J700">
        <v>0</v>
      </c>
      <c r="K700">
        <v>0</v>
      </c>
      <c r="L700">
        <v>3.9</v>
      </c>
      <c r="M700">
        <v>48.24</v>
      </c>
      <c r="N700">
        <v>52.16</v>
      </c>
      <c r="O700">
        <v>2017</v>
      </c>
      <c r="P700">
        <v>10</v>
      </c>
      <c r="Q700">
        <v>2</v>
      </c>
      <c r="R700">
        <v>20170902</v>
      </c>
      <c r="S700" s="237" t="str">
        <f t="shared" si="10"/>
        <v>Oct</v>
      </c>
    </row>
    <row r="701" spans="1:19" x14ac:dyDescent="0.25">
      <c r="A701">
        <v>3959213001</v>
      </c>
      <c r="B701" t="str">
        <f>VLOOKUP(A701,'Energy Provider Accounts'!C:D,2,FALSE)</f>
        <v>Pump Stations</v>
      </c>
      <c r="C701" t="s">
        <v>342</v>
      </c>
      <c r="D701" s="3">
        <v>43040</v>
      </c>
      <c r="E701" s="11" t="s">
        <v>644</v>
      </c>
      <c r="F701">
        <v>30</v>
      </c>
      <c r="G701" t="s">
        <v>344</v>
      </c>
      <c r="H701" t="s">
        <v>345</v>
      </c>
      <c r="I701">
        <v>535</v>
      </c>
      <c r="J701">
        <v>0</v>
      </c>
      <c r="K701">
        <v>0</v>
      </c>
      <c r="L701">
        <v>4.34</v>
      </c>
      <c r="M701">
        <v>50.59</v>
      </c>
      <c r="N701">
        <v>54.95</v>
      </c>
      <c r="O701">
        <v>2017</v>
      </c>
      <c r="P701">
        <v>11</v>
      </c>
      <c r="Q701">
        <v>1</v>
      </c>
      <c r="R701">
        <v>20171002</v>
      </c>
      <c r="S701" s="237" t="str">
        <f t="shared" si="10"/>
        <v>Nov</v>
      </c>
    </row>
    <row r="702" spans="1:19" x14ac:dyDescent="0.25">
      <c r="A702">
        <v>3959213001</v>
      </c>
      <c r="B702" t="str">
        <f>VLOOKUP(A702,'Energy Provider Accounts'!C:D,2,FALSE)</f>
        <v>Pump Stations</v>
      </c>
      <c r="C702" t="s">
        <v>342</v>
      </c>
      <c r="D702" s="3">
        <v>43070</v>
      </c>
      <c r="E702" s="11" t="s">
        <v>645</v>
      </c>
      <c r="F702">
        <v>30</v>
      </c>
      <c r="G702" t="s">
        <v>413</v>
      </c>
      <c r="H702" t="s">
        <v>345</v>
      </c>
      <c r="I702">
        <v>774</v>
      </c>
      <c r="J702">
        <v>0</v>
      </c>
      <c r="K702">
        <v>0</v>
      </c>
      <c r="L702">
        <v>6.66</v>
      </c>
      <c r="M702">
        <v>57.56</v>
      </c>
      <c r="N702">
        <v>64.25</v>
      </c>
      <c r="O702">
        <v>2017</v>
      </c>
      <c r="P702">
        <v>12</v>
      </c>
      <c r="Q702">
        <v>1</v>
      </c>
      <c r="R702">
        <v>20171101</v>
      </c>
      <c r="S702" s="237" t="str">
        <f t="shared" si="10"/>
        <v>Dec</v>
      </c>
    </row>
    <row r="703" spans="1:19" x14ac:dyDescent="0.25">
      <c r="A703">
        <v>3636040501</v>
      </c>
      <c r="B703" t="str">
        <f>VLOOKUP(A703,'Energy Provider Accounts'!C:D,2,FALSE)</f>
        <v>Town Hall/Donlon wing</v>
      </c>
      <c r="C703" t="s">
        <v>342</v>
      </c>
      <c r="D703" s="3">
        <v>42382</v>
      </c>
      <c r="E703" s="11" t="s">
        <v>425</v>
      </c>
      <c r="F703">
        <v>30</v>
      </c>
      <c r="G703" t="s">
        <v>344</v>
      </c>
      <c r="H703" t="s">
        <v>345</v>
      </c>
      <c r="I703">
        <v>14340</v>
      </c>
      <c r="J703">
        <v>29</v>
      </c>
      <c r="K703">
        <v>247.55</v>
      </c>
      <c r="L703">
        <v>86.9</v>
      </c>
      <c r="M703">
        <v>179.64</v>
      </c>
      <c r="N703">
        <v>514.25</v>
      </c>
      <c r="O703">
        <v>2016</v>
      </c>
      <c r="P703">
        <v>1</v>
      </c>
      <c r="Q703">
        <v>13</v>
      </c>
      <c r="R703">
        <v>20151214</v>
      </c>
      <c r="S703" s="237" t="str">
        <f t="shared" si="10"/>
        <v>Jan</v>
      </c>
    </row>
    <row r="704" spans="1:19" x14ac:dyDescent="0.25">
      <c r="A704">
        <v>3636040501</v>
      </c>
      <c r="B704" t="str">
        <f>VLOOKUP(A704,'Energy Provider Accounts'!C:D,2,FALSE)</f>
        <v>Town Hall/Donlon wing</v>
      </c>
      <c r="C704" t="s">
        <v>342</v>
      </c>
      <c r="D704" s="3">
        <v>42411</v>
      </c>
      <c r="E704" s="11" t="s">
        <v>426</v>
      </c>
      <c r="F704">
        <v>30</v>
      </c>
      <c r="G704" t="s">
        <v>344</v>
      </c>
      <c r="H704" t="s">
        <v>345</v>
      </c>
      <c r="I704">
        <v>13380</v>
      </c>
      <c r="J704">
        <v>28</v>
      </c>
      <c r="K704">
        <v>242.5</v>
      </c>
      <c r="L704">
        <v>59.94</v>
      </c>
      <c r="M704">
        <v>136.44999999999999</v>
      </c>
      <c r="N704">
        <v>439.11</v>
      </c>
      <c r="O704">
        <v>2016</v>
      </c>
      <c r="P704">
        <v>2</v>
      </c>
      <c r="Q704">
        <v>11</v>
      </c>
      <c r="R704">
        <v>20160112</v>
      </c>
      <c r="S704" s="237" t="str">
        <f t="shared" si="10"/>
        <v>Feb</v>
      </c>
    </row>
    <row r="705" spans="1:19" x14ac:dyDescent="0.25">
      <c r="A705">
        <v>3636040501</v>
      </c>
      <c r="B705" t="str">
        <f>VLOOKUP(A705,'Energy Provider Accounts'!C:D,2,FALSE)</f>
        <v>Town Hall/Donlon wing</v>
      </c>
      <c r="C705" t="s">
        <v>342</v>
      </c>
      <c r="D705" s="3">
        <v>42443</v>
      </c>
      <c r="E705" s="11" t="s">
        <v>438</v>
      </c>
      <c r="F705">
        <v>30</v>
      </c>
      <c r="G705" t="s">
        <v>344</v>
      </c>
      <c r="H705" t="s">
        <v>345</v>
      </c>
      <c r="I705">
        <v>14700</v>
      </c>
      <c r="J705">
        <v>33</v>
      </c>
      <c r="K705">
        <v>282.91000000000003</v>
      </c>
      <c r="L705">
        <v>185.37</v>
      </c>
      <c r="M705">
        <v>141.63</v>
      </c>
      <c r="N705">
        <v>610.21</v>
      </c>
      <c r="O705">
        <v>2016</v>
      </c>
      <c r="P705">
        <v>3</v>
      </c>
      <c r="Q705">
        <v>14</v>
      </c>
      <c r="R705">
        <v>20160213</v>
      </c>
      <c r="S705" s="237" t="str">
        <f t="shared" si="10"/>
        <v>Mar</v>
      </c>
    </row>
    <row r="706" spans="1:19" x14ac:dyDescent="0.25">
      <c r="A706">
        <v>3636040501</v>
      </c>
      <c r="B706" t="str">
        <f>VLOOKUP(A706,'Energy Provider Accounts'!C:D,2,FALSE)</f>
        <v>Town Hall/Donlon wing</v>
      </c>
      <c r="C706" t="s">
        <v>342</v>
      </c>
      <c r="D706" s="3">
        <v>42474</v>
      </c>
      <c r="E706" s="11" t="s">
        <v>396</v>
      </c>
      <c r="F706">
        <v>30</v>
      </c>
      <c r="G706" t="s">
        <v>344</v>
      </c>
      <c r="H706" t="s">
        <v>345</v>
      </c>
      <c r="I706">
        <v>15000</v>
      </c>
      <c r="J706">
        <v>28</v>
      </c>
      <c r="K706">
        <v>242.5</v>
      </c>
      <c r="L706">
        <v>118.8</v>
      </c>
      <c r="M706">
        <v>142.80000000000001</v>
      </c>
      <c r="N706">
        <v>504.27</v>
      </c>
      <c r="O706">
        <v>2016</v>
      </c>
      <c r="P706">
        <v>4</v>
      </c>
      <c r="Q706">
        <v>14</v>
      </c>
      <c r="R706">
        <v>20160315</v>
      </c>
      <c r="S706" s="237" t="str">
        <f t="shared" ref="S706:S769" si="11">CHOOSE(P706,"Jan","Feb","Mar","Apr","May","Jun","Jul","Aug","Sep","Oct","Nov","Dec")</f>
        <v>Apr</v>
      </c>
    </row>
    <row r="707" spans="1:19" x14ac:dyDescent="0.25">
      <c r="A707">
        <v>3636040501</v>
      </c>
      <c r="B707" t="str">
        <f>VLOOKUP(A707,'Energy Provider Accounts'!C:D,2,FALSE)</f>
        <v>Town Hall/Donlon wing</v>
      </c>
      <c r="C707" t="s">
        <v>342</v>
      </c>
      <c r="D707" s="3">
        <v>42502</v>
      </c>
      <c r="E707" s="11" t="s">
        <v>397</v>
      </c>
      <c r="F707">
        <v>30</v>
      </c>
      <c r="G707" t="s">
        <v>344</v>
      </c>
      <c r="H707" t="s">
        <v>345</v>
      </c>
      <c r="I707">
        <v>13980</v>
      </c>
      <c r="J707">
        <v>33</v>
      </c>
      <c r="K707">
        <v>277.86</v>
      </c>
      <c r="L707">
        <v>111.7</v>
      </c>
      <c r="M707">
        <v>138.81</v>
      </c>
      <c r="N707">
        <v>528.54999999999995</v>
      </c>
      <c r="O707">
        <v>2016</v>
      </c>
      <c r="P707">
        <v>5</v>
      </c>
      <c r="Q707">
        <v>12</v>
      </c>
      <c r="R707">
        <v>20160412</v>
      </c>
      <c r="S707" s="237" t="str">
        <f t="shared" si="11"/>
        <v>May</v>
      </c>
    </row>
    <row r="708" spans="1:19" x14ac:dyDescent="0.25">
      <c r="A708">
        <v>3636040501</v>
      </c>
      <c r="B708" t="str">
        <f>VLOOKUP(A708,'Energy Provider Accounts'!C:D,2,FALSE)</f>
        <v>Town Hall/Donlon wing</v>
      </c>
      <c r="C708" t="s">
        <v>342</v>
      </c>
      <c r="D708" s="3">
        <v>42531</v>
      </c>
      <c r="E708" s="11" t="s">
        <v>427</v>
      </c>
      <c r="F708">
        <v>30</v>
      </c>
      <c r="G708" t="s">
        <v>344</v>
      </c>
      <c r="H708" t="s">
        <v>345</v>
      </c>
      <c r="I708">
        <v>16980</v>
      </c>
      <c r="J708">
        <v>48</v>
      </c>
      <c r="K708">
        <v>409.21</v>
      </c>
      <c r="L708">
        <v>72.84</v>
      </c>
      <c r="M708">
        <v>150.57</v>
      </c>
      <c r="N708">
        <v>632.84</v>
      </c>
      <c r="O708">
        <v>2016</v>
      </c>
      <c r="P708">
        <v>6</v>
      </c>
      <c r="Q708">
        <v>10</v>
      </c>
      <c r="R708">
        <v>20160511</v>
      </c>
      <c r="S708" s="237" t="str">
        <f t="shared" si="11"/>
        <v>Jun</v>
      </c>
    </row>
    <row r="709" spans="1:19" x14ac:dyDescent="0.25">
      <c r="A709">
        <v>3636040501</v>
      </c>
      <c r="B709" t="str">
        <f>VLOOKUP(A709,'Energy Provider Accounts'!C:D,2,FALSE)</f>
        <v>Town Hall/Donlon wing</v>
      </c>
      <c r="C709" t="s">
        <v>342</v>
      </c>
      <c r="D709" s="3">
        <v>42564</v>
      </c>
      <c r="E709" s="11" t="s">
        <v>439</v>
      </c>
      <c r="F709">
        <v>30</v>
      </c>
      <c r="G709" t="s">
        <v>344</v>
      </c>
      <c r="H709" t="s">
        <v>345</v>
      </c>
      <c r="I709">
        <v>23220</v>
      </c>
      <c r="J709">
        <v>52</v>
      </c>
      <c r="K709">
        <v>446.83</v>
      </c>
      <c r="L709">
        <v>2949.64</v>
      </c>
      <c r="M709">
        <v>-1231.42</v>
      </c>
      <c r="N709">
        <v>2165.7800000000002</v>
      </c>
      <c r="O709">
        <v>2016</v>
      </c>
      <c r="P709">
        <v>7</v>
      </c>
      <c r="Q709">
        <v>13</v>
      </c>
      <c r="R709">
        <v>20160613</v>
      </c>
      <c r="S709" s="237" t="str">
        <f t="shared" si="11"/>
        <v>Jul</v>
      </c>
    </row>
    <row r="710" spans="1:19" x14ac:dyDescent="0.25">
      <c r="A710">
        <v>3636040501</v>
      </c>
      <c r="B710" t="str">
        <f>VLOOKUP(A710,'Energy Provider Accounts'!C:D,2,FALSE)</f>
        <v>Town Hall/Donlon wing</v>
      </c>
      <c r="C710" t="s">
        <v>342</v>
      </c>
      <c r="D710" s="3">
        <v>42594</v>
      </c>
      <c r="E710" s="11" t="s">
        <v>440</v>
      </c>
      <c r="F710">
        <v>30</v>
      </c>
      <c r="G710" t="s">
        <v>344</v>
      </c>
      <c r="H710" t="s">
        <v>345</v>
      </c>
      <c r="I710">
        <v>23880</v>
      </c>
      <c r="J710">
        <v>55</v>
      </c>
      <c r="K710">
        <v>484.1</v>
      </c>
      <c r="L710">
        <v>2297.9499999999998</v>
      </c>
      <c r="M710">
        <v>-874.53</v>
      </c>
      <c r="N710">
        <v>1908.18</v>
      </c>
      <c r="O710">
        <v>2016</v>
      </c>
      <c r="P710">
        <v>8</v>
      </c>
      <c r="Q710">
        <v>12</v>
      </c>
      <c r="R710">
        <v>20160713</v>
      </c>
      <c r="S710" s="237" t="str">
        <f t="shared" si="11"/>
        <v>Aug</v>
      </c>
    </row>
    <row r="711" spans="1:19" x14ac:dyDescent="0.25">
      <c r="A711">
        <v>3636040501</v>
      </c>
      <c r="B711" t="str">
        <f>VLOOKUP(A711,'Energy Provider Accounts'!C:D,2,FALSE)</f>
        <v>Town Hall/Donlon wing</v>
      </c>
      <c r="C711" t="s">
        <v>342</v>
      </c>
      <c r="D711" s="3">
        <v>42625</v>
      </c>
      <c r="E711" s="11" t="s">
        <v>441</v>
      </c>
      <c r="F711">
        <v>30</v>
      </c>
      <c r="G711" t="s">
        <v>344</v>
      </c>
      <c r="H711" t="s">
        <v>345</v>
      </c>
      <c r="I711">
        <v>23940</v>
      </c>
      <c r="J711">
        <v>52</v>
      </c>
      <c r="K711">
        <v>463.06</v>
      </c>
      <c r="L711">
        <v>4059.76</v>
      </c>
      <c r="M711">
        <v>-1756.51</v>
      </c>
      <c r="N711">
        <v>2767.25</v>
      </c>
      <c r="O711">
        <v>2016</v>
      </c>
      <c r="P711">
        <v>9</v>
      </c>
      <c r="Q711">
        <v>12</v>
      </c>
      <c r="R711">
        <v>20160813</v>
      </c>
      <c r="S711" s="237" t="str">
        <f t="shared" si="11"/>
        <v>Sep</v>
      </c>
    </row>
    <row r="712" spans="1:19" x14ac:dyDescent="0.25">
      <c r="A712">
        <v>3636040501</v>
      </c>
      <c r="B712" t="str">
        <f>VLOOKUP(A712,'Energy Provider Accounts'!C:D,2,FALSE)</f>
        <v>Town Hall/Donlon wing</v>
      </c>
      <c r="C712" t="s">
        <v>342</v>
      </c>
      <c r="D712" s="3">
        <v>42655</v>
      </c>
      <c r="E712" s="11" t="s">
        <v>402</v>
      </c>
      <c r="F712">
        <v>30</v>
      </c>
      <c r="G712" t="s">
        <v>344</v>
      </c>
      <c r="H712" t="s">
        <v>345</v>
      </c>
      <c r="I712">
        <v>17340</v>
      </c>
      <c r="J712">
        <v>50</v>
      </c>
      <c r="K712">
        <v>442.01</v>
      </c>
      <c r="L712">
        <v>1841.15</v>
      </c>
      <c r="M712">
        <v>-697.16</v>
      </c>
      <c r="N712">
        <v>1586.54</v>
      </c>
      <c r="O712">
        <v>2016</v>
      </c>
      <c r="P712">
        <v>10</v>
      </c>
      <c r="Q712">
        <v>12</v>
      </c>
      <c r="R712">
        <v>20160912</v>
      </c>
      <c r="S712" s="237" t="str">
        <f t="shared" si="11"/>
        <v>Oct</v>
      </c>
    </row>
    <row r="713" spans="1:19" x14ac:dyDescent="0.25">
      <c r="A713">
        <v>3636040501</v>
      </c>
      <c r="B713" t="str">
        <f>VLOOKUP(A713,'Energy Provider Accounts'!C:D,2,FALSE)</f>
        <v>Town Hall/Donlon wing</v>
      </c>
      <c r="C713" t="s">
        <v>342</v>
      </c>
      <c r="D713" s="3">
        <v>42683</v>
      </c>
      <c r="E713" s="11" t="s">
        <v>428</v>
      </c>
      <c r="F713">
        <v>30</v>
      </c>
      <c r="G713" t="s">
        <v>344</v>
      </c>
      <c r="H713" t="s">
        <v>345</v>
      </c>
      <c r="I713">
        <v>13020</v>
      </c>
      <c r="J713">
        <v>42</v>
      </c>
      <c r="K713">
        <v>373.6</v>
      </c>
      <c r="L713">
        <v>1451.87</v>
      </c>
      <c r="M713">
        <v>-531.99</v>
      </c>
      <c r="N713">
        <v>1293.9100000000001</v>
      </c>
      <c r="O713">
        <v>2016</v>
      </c>
      <c r="P713">
        <v>11</v>
      </c>
      <c r="Q713">
        <v>9</v>
      </c>
      <c r="R713">
        <v>20161010</v>
      </c>
      <c r="S713" s="237" t="str">
        <f t="shared" si="11"/>
        <v>Nov</v>
      </c>
    </row>
    <row r="714" spans="1:19" x14ac:dyDescent="0.25">
      <c r="A714">
        <v>3636040501</v>
      </c>
      <c r="B714" t="str">
        <f>VLOOKUP(A714,'Energy Provider Accounts'!C:D,2,FALSE)</f>
        <v>Town Hall/Donlon wing</v>
      </c>
      <c r="C714" t="s">
        <v>342</v>
      </c>
      <c r="D714" s="3">
        <v>42713</v>
      </c>
      <c r="E714" s="11" t="s">
        <v>442</v>
      </c>
      <c r="F714">
        <v>30</v>
      </c>
      <c r="G714" t="s">
        <v>344</v>
      </c>
      <c r="H714" t="s">
        <v>345</v>
      </c>
      <c r="I714">
        <v>13020</v>
      </c>
      <c r="J714">
        <v>27</v>
      </c>
      <c r="K714">
        <v>242.05</v>
      </c>
      <c r="L714">
        <v>1931.27</v>
      </c>
      <c r="M714">
        <v>-777.94</v>
      </c>
      <c r="N714">
        <v>1395.85</v>
      </c>
      <c r="O714">
        <v>2016</v>
      </c>
      <c r="P714">
        <v>12</v>
      </c>
      <c r="Q714">
        <v>9</v>
      </c>
      <c r="R714">
        <v>20161109</v>
      </c>
      <c r="S714" s="237" t="str">
        <f t="shared" si="11"/>
        <v>Dec</v>
      </c>
    </row>
    <row r="715" spans="1:19" x14ac:dyDescent="0.25">
      <c r="A715">
        <v>3636040501</v>
      </c>
      <c r="B715" t="str">
        <f>VLOOKUP(A715,'Energy Provider Accounts'!C:D,2,FALSE)</f>
        <v>Town Hall/Donlon wing</v>
      </c>
      <c r="C715" t="s">
        <v>342</v>
      </c>
      <c r="D715" s="3">
        <v>42747</v>
      </c>
      <c r="E715" s="11" t="s">
        <v>430</v>
      </c>
      <c r="F715">
        <v>30</v>
      </c>
      <c r="G715" t="s">
        <v>344</v>
      </c>
      <c r="H715" t="s">
        <v>345</v>
      </c>
      <c r="I715">
        <v>15780</v>
      </c>
      <c r="J715">
        <v>31</v>
      </c>
      <c r="K715">
        <v>273.62</v>
      </c>
      <c r="L715">
        <v>1468.01</v>
      </c>
      <c r="M715">
        <v>-535.20000000000005</v>
      </c>
      <c r="N715">
        <v>1206.8399999999999</v>
      </c>
      <c r="O715">
        <v>2017</v>
      </c>
      <c r="P715">
        <v>1</v>
      </c>
      <c r="Q715">
        <v>12</v>
      </c>
      <c r="R715">
        <v>20161213</v>
      </c>
      <c r="S715" s="237" t="str">
        <f t="shared" si="11"/>
        <v>Jan</v>
      </c>
    </row>
    <row r="716" spans="1:19" x14ac:dyDescent="0.25">
      <c r="A716">
        <v>3636040501</v>
      </c>
      <c r="B716" t="str">
        <f>VLOOKUP(A716,'Energy Provider Accounts'!C:D,2,FALSE)</f>
        <v>Town Hall/Donlon wing</v>
      </c>
      <c r="C716" t="s">
        <v>342</v>
      </c>
      <c r="D716" s="3">
        <v>42781</v>
      </c>
      <c r="E716" s="11" t="s">
        <v>431</v>
      </c>
      <c r="F716">
        <v>30</v>
      </c>
      <c r="G716" t="s">
        <v>344</v>
      </c>
      <c r="H716" t="s">
        <v>345</v>
      </c>
      <c r="I716">
        <v>16020</v>
      </c>
      <c r="J716">
        <v>28</v>
      </c>
      <c r="K716">
        <v>247.31</v>
      </c>
      <c r="L716">
        <v>2410.69</v>
      </c>
      <c r="M716">
        <v>-1027.07</v>
      </c>
      <c r="N716">
        <v>1631.67</v>
      </c>
      <c r="O716">
        <v>2017</v>
      </c>
      <c r="P716">
        <v>2</v>
      </c>
      <c r="Q716">
        <v>15</v>
      </c>
      <c r="R716">
        <v>20170116</v>
      </c>
      <c r="S716" s="237" t="str">
        <f t="shared" si="11"/>
        <v>Feb</v>
      </c>
    </row>
    <row r="717" spans="1:19" x14ac:dyDescent="0.25">
      <c r="A717">
        <v>3636040501</v>
      </c>
      <c r="B717" t="str">
        <f>VLOOKUP(A717,'Energy Provider Accounts'!C:D,2,FALSE)</f>
        <v>Town Hall/Donlon wing</v>
      </c>
      <c r="C717" t="s">
        <v>342</v>
      </c>
      <c r="D717" s="3">
        <v>42807</v>
      </c>
      <c r="E717" s="11" t="s">
        <v>432</v>
      </c>
      <c r="F717">
        <v>30</v>
      </c>
      <c r="G717" t="s">
        <v>344</v>
      </c>
      <c r="H717" t="s">
        <v>345</v>
      </c>
      <c r="I717">
        <v>11820</v>
      </c>
      <c r="J717">
        <v>32</v>
      </c>
      <c r="K717">
        <v>284.14999999999998</v>
      </c>
      <c r="L717">
        <v>1640.85</v>
      </c>
      <c r="M717">
        <v>-655.76</v>
      </c>
      <c r="N717">
        <v>1269.81</v>
      </c>
      <c r="O717">
        <v>2017</v>
      </c>
      <c r="P717">
        <v>3</v>
      </c>
      <c r="Q717">
        <v>13</v>
      </c>
      <c r="R717">
        <v>20170211</v>
      </c>
      <c r="S717" s="237" t="str">
        <f t="shared" si="11"/>
        <v>Mar</v>
      </c>
    </row>
    <row r="718" spans="1:19" x14ac:dyDescent="0.25">
      <c r="A718">
        <v>3636040501</v>
      </c>
      <c r="B718" t="str">
        <f>VLOOKUP(A718,'Energy Provider Accounts'!C:D,2,FALSE)</f>
        <v>Town Hall/Donlon wing</v>
      </c>
      <c r="C718" t="s">
        <v>342</v>
      </c>
      <c r="D718" s="3">
        <v>42837</v>
      </c>
      <c r="E718" s="11" t="s">
        <v>433</v>
      </c>
      <c r="F718">
        <v>30</v>
      </c>
      <c r="G718" t="s">
        <v>344</v>
      </c>
      <c r="H718" t="s">
        <v>345</v>
      </c>
      <c r="I718">
        <v>13800</v>
      </c>
      <c r="J718">
        <v>48</v>
      </c>
      <c r="K718">
        <v>426.22</v>
      </c>
      <c r="L718">
        <v>1360.28</v>
      </c>
      <c r="M718">
        <v>-493.65</v>
      </c>
      <c r="N718">
        <v>1293.3499999999999</v>
      </c>
      <c r="O718">
        <v>2017</v>
      </c>
      <c r="P718">
        <v>4</v>
      </c>
      <c r="Q718">
        <v>12</v>
      </c>
      <c r="R718">
        <v>20170313</v>
      </c>
      <c r="S718" s="237" t="str">
        <f t="shared" si="11"/>
        <v>Apr</v>
      </c>
    </row>
    <row r="719" spans="1:19" x14ac:dyDescent="0.25">
      <c r="A719">
        <v>3636040501</v>
      </c>
      <c r="B719" t="str">
        <f>VLOOKUP(A719,'Energy Provider Accounts'!C:D,2,FALSE)</f>
        <v>Town Hall/Donlon wing</v>
      </c>
      <c r="C719" t="s">
        <v>342</v>
      </c>
      <c r="D719" s="3">
        <v>42382</v>
      </c>
      <c r="E719" s="11" t="s">
        <v>425</v>
      </c>
      <c r="F719">
        <v>30</v>
      </c>
      <c r="G719" t="s">
        <v>344</v>
      </c>
      <c r="H719" t="s">
        <v>414</v>
      </c>
      <c r="I719">
        <v>1528</v>
      </c>
      <c r="J719">
        <v>0</v>
      </c>
      <c r="K719">
        <v>0</v>
      </c>
      <c r="L719">
        <v>0</v>
      </c>
      <c r="M719">
        <v>528.80999999999995</v>
      </c>
      <c r="N719">
        <v>528.96</v>
      </c>
      <c r="O719">
        <v>2016</v>
      </c>
      <c r="P719">
        <v>1</v>
      </c>
      <c r="Q719">
        <v>13</v>
      </c>
      <c r="R719">
        <v>20151214</v>
      </c>
      <c r="S719" s="237" t="str">
        <f t="shared" si="11"/>
        <v>Jan</v>
      </c>
    </row>
    <row r="720" spans="1:19" x14ac:dyDescent="0.25">
      <c r="A720">
        <v>3636040501</v>
      </c>
      <c r="B720" t="str">
        <f>VLOOKUP(A720,'Energy Provider Accounts'!C:D,2,FALSE)</f>
        <v>Town Hall/Donlon wing</v>
      </c>
      <c r="C720" t="s">
        <v>342</v>
      </c>
      <c r="D720" s="3">
        <v>42411</v>
      </c>
      <c r="E720" s="11" t="s">
        <v>426</v>
      </c>
      <c r="F720">
        <v>30</v>
      </c>
      <c r="G720" t="s">
        <v>344</v>
      </c>
      <c r="H720" t="s">
        <v>414</v>
      </c>
      <c r="I720">
        <v>1515</v>
      </c>
      <c r="J720">
        <v>0</v>
      </c>
      <c r="K720">
        <v>0</v>
      </c>
      <c r="L720">
        <v>0</v>
      </c>
      <c r="M720">
        <v>444.9</v>
      </c>
      <c r="N720">
        <v>445.08</v>
      </c>
      <c r="O720">
        <v>2016</v>
      </c>
      <c r="P720">
        <v>2</v>
      </c>
      <c r="Q720">
        <v>11</v>
      </c>
      <c r="R720">
        <v>20160112</v>
      </c>
      <c r="S720" s="237" t="str">
        <f t="shared" si="11"/>
        <v>Feb</v>
      </c>
    </row>
    <row r="721" spans="1:19" x14ac:dyDescent="0.25">
      <c r="A721">
        <v>3636040501</v>
      </c>
      <c r="B721" t="str">
        <f>VLOOKUP(A721,'Energy Provider Accounts'!C:D,2,FALSE)</f>
        <v>Town Hall/Donlon wing</v>
      </c>
      <c r="C721" t="s">
        <v>342</v>
      </c>
      <c r="D721" s="3">
        <v>42443</v>
      </c>
      <c r="E721" s="11" t="s">
        <v>438</v>
      </c>
      <c r="F721">
        <v>30</v>
      </c>
      <c r="G721" t="s">
        <v>344</v>
      </c>
      <c r="H721" t="s">
        <v>414</v>
      </c>
      <c r="I721">
        <v>1597</v>
      </c>
      <c r="J721">
        <v>0</v>
      </c>
      <c r="K721">
        <v>0</v>
      </c>
      <c r="L721">
        <v>0</v>
      </c>
      <c r="M721">
        <v>430.93</v>
      </c>
      <c r="N721">
        <v>431.1</v>
      </c>
      <c r="O721">
        <v>2016</v>
      </c>
      <c r="P721">
        <v>3</v>
      </c>
      <c r="Q721">
        <v>14</v>
      </c>
      <c r="R721">
        <v>20160213</v>
      </c>
      <c r="S721" s="237" t="str">
        <f t="shared" si="11"/>
        <v>Mar</v>
      </c>
    </row>
    <row r="722" spans="1:19" x14ac:dyDescent="0.25">
      <c r="A722">
        <v>3636040501</v>
      </c>
      <c r="B722" t="str">
        <f>VLOOKUP(A722,'Energy Provider Accounts'!C:D,2,FALSE)</f>
        <v>Town Hall/Donlon wing</v>
      </c>
      <c r="C722" t="s">
        <v>342</v>
      </c>
      <c r="D722" s="3">
        <v>42474</v>
      </c>
      <c r="E722" s="11" t="s">
        <v>396</v>
      </c>
      <c r="F722">
        <v>30</v>
      </c>
      <c r="G722" t="s">
        <v>344</v>
      </c>
      <c r="H722" t="s">
        <v>414</v>
      </c>
      <c r="I722">
        <v>1056</v>
      </c>
      <c r="J722">
        <v>0</v>
      </c>
      <c r="K722">
        <v>0</v>
      </c>
      <c r="L722">
        <v>0</v>
      </c>
      <c r="M722">
        <v>285.77999999999997</v>
      </c>
      <c r="N722">
        <v>285.86</v>
      </c>
      <c r="O722">
        <v>2016</v>
      </c>
      <c r="P722">
        <v>4</v>
      </c>
      <c r="Q722">
        <v>14</v>
      </c>
      <c r="R722">
        <v>20160315</v>
      </c>
      <c r="S722" s="237" t="str">
        <f t="shared" si="11"/>
        <v>Apr</v>
      </c>
    </row>
    <row r="723" spans="1:19" x14ac:dyDescent="0.25">
      <c r="A723">
        <v>3636040501</v>
      </c>
      <c r="B723" t="str">
        <f>VLOOKUP(A723,'Energy Provider Accounts'!C:D,2,FALSE)</f>
        <v>Town Hall/Donlon wing</v>
      </c>
      <c r="C723" t="s">
        <v>342</v>
      </c>
      <c r="D723" s="3">
        <v>42502</v>
      </c>
      <c r="E723" s="11" t="s">
        <v>397</v>
      </c>
      <c r="F723">
        <v>30</v>
      </c>
      <c r="G723" t="s">
        <v>344</v>
      </c>
      <c r="H723" t="s">
        <v>414</v>
      </c>
      <c r="I723">
        <v>507</v>
      </c>
      <c r="J723">
        <v>0</v>
      </c>
      <c r="K723">
        <v>0</v>
      </c>
      <c r="L723">
        <v>0</v>
      </c>
      <c r="M723">
        <v>167.67</v>
      </c>
      <c r="N723">
        <v>167.72</v>
      </c>
      <c r="O723">
        <v>2016</v>
      </c>
      <c r="P723">
        <v>5</v>
      </c>
      <c r="Q723">
        <v>12</v>
      </c>
      <c r="R723">
        <v>20160412</v>
      </c>
      <c r="S723" s="237" t="str">
        <f t="shared" si="11"/>
        <v>May</v>
      </c>
    </row>
    <row r="724" spans="1:19" x14ac:dyDescent="0.25">
      <c r="A724">
        <v>3636040501</v>
      </c>
      <c r="B724" t="str">
        <f>VLOOKUP(A724,'Energy Provider Accounts'!C:D,2,FALSE)</f>
        <v>Town Hall/Donlon wing</v>
      </c>
      <c r="C724" t="s">
        <v>342</v>
      </c>
      <c r="D724" s="3">
        <v>42865</v>
      </c>
      <c r="E724" s="11" t="s">
        <v>443</v>
      </c>
      <c r="F724">
        <v>30</v>
      </c>
      <c r="G724" t="s">
        <v>344</v>
      </c>
      <c r="H724" t="s">
        <v>345</v>
      </c>
      <c r="I724">
        <v>13620</v>
      </c>
      <c r="J724">
        <v>37</v>
      </c>
      <c r="K724">
        <v>331.51</v>
      </c>
      <c r="L724">
        <v>2585.4899999999998</v>
      </c>
      <c r="M724">
        <v>-1129.18</v>
      </c>
      <c r="N724">
        <v>1788.53</v>
      </c>
      <c r="O724">
        <v>2017</v>
      </c>
      <c r="P724">
        <v>5</v>
      </c>
      <c r="Q724">
        <v>10</v>
      </c>
      <c r="R724">
        <v>20170410</v>
      </c>
      <c r="S724" s="237" t="str">
        <f t="shared" si="11"/>
        <v>May</v>
      </c>
    </row>
    <row r="725" spans="1:19" x14ac:dyDescent="0.25">
      <c r="A725">
        <v>3636040501</v>
      </c>
      <c r="B725" t="str">
        <f>VLOOKUP(A725,'Energy Provider Accounts'!C:D,2,FALSE)</f>
        <v>Town Hall/Donlon wing</v>
      </c>
      <c r="C725" t="s">
        <v>342</v>
      </c>
      <c r="D725" s="3">
        <v>42531</v>
      </c>
      <c r="E725" s="11" t="s">
        <v>427</v>
      </c>
      <c r="F725">
        <v>30</v>
      </c>
      <c r="G725" t="s">
        <v>344</v>
      </c>
      <c r="H725" t="s">
        <v>414</v>
      </c>
      <c r="I725">
        <v>160</v>
      </c>
      <c r="J725">
        <v>0</v>
      </c>
      <c r="K725">
        <v>0</v>
      </c>
      <c r="L725">
        <v>0</v>
      </c>
      <c r="M725">
        <v>103.27</v>
      </c>
      <c r="N725">
        <v>103.3</v>
      </c>
      <c r="O725">
        <v>2016</v>
      </c>
      <c r="P725">
        <v>6</v>
      </c>
      <c r="Q725">
        <v>10</v>
      </c>
      <c r="R725">
        <v>20160511</v>
      </c>
      <c r="S725" s="237" t="str">
        <f t="shared" si="11"/>
        <v>Jun</v>
      </c>
    </row>
    <row r="726" spans="1:19" x14ac:dyDescent="0.25">
      <c r="A726">
        <v>3636040501</v>
      </c>
      <c r="B726" t="str">
        <f>VLOOKUP(A726,'Energy Provider Accounts'!C:D,2,FALSE)</f>
        <v>Town Hall/Donlon wing</v>
      </c>
      <c r="C726" t="s">
        <v>342</v>
      </c>
      <c r="D726" s="3">
        <v>42564</v>
      </c>
      <c r="E726" s="11" t="s">
        <v>439</v>
      </c>
      <c r="F726">
        <v>30</v>
      </c>
      <c r="G726" t="s">
        <v>344</v>
      </c>
      <c r="H726" t="s">
        <v>414</v>
      </c>
      <c r="I726">
        <v>115</v>
      </c>
      <c r="J726">
        <v>0</v>
      </c>
      <c r="K726">
        <v>0</v>
      </c>
      <c r="L726">
        <v>41.72</v>
      </c>
      <c r="M726">
        <v>90.76</v>
      </c>
      <c r="N726">
        <v>132.52000000000001</v>
      </c>
      <c r="O726">
        <v>2016</v>
      </c>
      <c r="P726">
        <v>7</v>
      </c>
      <c r="Q726">
        <v>13</v>
      </c>
      <c r="R726">
        <v>20160613</v>
      </c>
      <c r="S726" s="237" t="str">
        <f t="shared" si="11"/>
        <v>Jul</v>
      </c>
    </row>
    <row r="727" spans="1:19" x14ac:dyDescent="0.25">
      <c r="A727">
        <v>3636040501</v>
      </c>
      <c r="B727" t="str">
        <f>VLOOKUP(A727,'Energy Provider Accounts'!C:D,2,FALSE)</f>
        <v>Town Hall/Donlon wing</v>
      </c>
      <c r="C727" t="s">
        <v>342</v>
      </c>
      <c r="D727" s="3">
        <v>42594</v>
      </c>
      <c r="E727" s="11" t="s">
        <v>440</v>
      </c>
      <c r="F727">
        <v>30</v>
      </c>
      <c r="G727" t="s">
        <v>344</v>
      </c>
      <c r="H727" t="s">
        <v>414</v>
      </c>
      <c r="I727">
        <v>98</v>
      </c>
      <c r="J727">
        <v>0</v>
      </c>
      <c r="K727">
        <v>0</v>
      </c>
      <c r="L727">
        <v>37.14</v>
      </c>
      <c r="M727">
        <v>89.16</v>
      </c>
      <c r="N727">
        <v>126.34</v>
      </c>
      <c r="O727">
        <v>2016</v>
      </c>
      <c r="P727">
        <v>8</v>
      </c>
      <c r="Q727">
        <v>12</v>
      </c>
      <c r="R727">
        <v>20160713</v>
      </c>
      <c r="S727" s="237" t="str">
        <f t="shared" si="11"/>
        <v>Aug</v>
      </c>
    </row>
    <row r="728" spans="1:19" x14ac:dyDescent="0.25">
      <c r="A728">
        <v>3636040501</v>
      </c>
      <c r="B728" t="str">
        <f>VLOOKUP(A728,'Energy Provider Accounts'!C:D,2,FALSE)</f>
        <v>Town Hall/Donlon wing</v>
      </c>
      <c r="C728" t="s">
        <v>342</v>
      </c>
      <c r="D728" s="3">
        <v>42625</v>
      </c>
      <c r="E728" s="11" t="s">
        <v>441</v>
      </c>
      <c r="F728">
        <v>30</v>
      </c>
      <c r="G728" t="s">
        <v>344</v>
      </c>
      <c r="H728" t="s">
        <v>414</v>
      </c>
      <c r="I728">
        <v>206</v>
      </c>
      <c r="J728">
        <v>0</v>
      </c>
      <c r="K728">
        <v>0</v>
      </c>
      <c r="L728">
        <v>69.489999999999995</v>
      </c>
      <c r="M728">
        <v>122.84</v>
      </c>
      <c r="N728">
        <v>192.38</v>
      </c>
      <c r="O728">
        <v>2016</v>
      </c>
      <c r="P728">
        <v>9</v>
      </c>
      <c r="Q728">
        <v>12</v>
      </c>
      <c r="R728">
        <v>20160813</v>
      </c>
      <c r="S728" s="237" t="str">
        <f t="shared" si="11"/>
        <v>Sep</v>
      </c>
    </row>
    <row r="729" spans="1:19" x14ac:dyDescent="0.25">
      <c r="A729">
        <v>3636040501</v>
      </c>
      <c r="B729" t="str">
        <f>VLOOKUP(A729,'Energy Provider Accounts'!C:D,2,FALSE)</f>
        <v>Town Hall/Donlon wing</v>
      </c>
      <c r="C729" t="s">
        <v>342</v>
      </c>
      <c r="D729" s="3">
        <v>42655</v>
      </c>
      <c r="E729" s="11" t="s">
        <v>402</v>
      </c>
      <c r="F729">
        <v>30</v>
      </c>
      <c r="G729" t="s">
        <v>344</v>
      </c>
      <c r="H729" t="s">
        <v>414</v>
      </c>
      <c r="I729">
        <v>39</v>
      </c>
      <c r="J729">
        <v>0</v>
      </c>
      <c r="K729">
        <v>0</v>
      </c>
      <c r="L729">
        <v>10.66</v>
      </c>
      <c r="M729">
        <v>58.37</v>
      </c>
      <c r="N729">
        <v>69.040000000000006</v>
      </c>
      <c r="O729">
        <v>2016</v>
      </c>
      <c r="P729">
        <v>10</v>
      </c>
      <c r="Q729">
        <v>12</v>
      </c>
      <c r="R729">
        <v>20160912</v>
      </c>
      <c r="S729" s="237" t="str">
        <f t="shared" si="11"/>
        <v>Oct</v>
      </c>
    </row>
    <row r="730" spans="1:19" x14ac:dyDescent="0.25">
      <c r="A730">
        <v>3636040501</v>
      </c>
      <c r="B730" t="str">
        <f>VLOOKUP(A730,'Energy Provider Accounts'!C:D,2,FALSE)</f>
        <v>Town Hall/Donlon wing</v>
      </c>
      <c r="C730" t="s">
        <v>342</v>
      </c>
      <c r="D730" s="3">
        <v>42683</v>
      </c>
      <c r="E730" s="11" t="s">
        <v>428</v>
      </c>
      <c r="F730">
        <v>30</v>
      </c>
      <c r="G730" t="s">
        <v>344</v>
      </c>
      <c r="H730" t="s">
        <v>414</v>
      </c>
      <c r="I730">
        <v>565</v>
      </c>
      <c r="J730">
        <v>0</v>
      </c>
      <c r="K730">
        <v>0</v>
      </c>
      <c r="L730">
        <v>164.9</v>
      </c>
      <c r="M730">
        <v>237.07</v>
      </c>
      <c r="N730">
        <v>402.08</v>
      </c>
      <c r="O730">
        <v>2016</v>
      </c>
      <c r="P730">
        <v>11</v>
      </c>
      <c r="Q730">
        <v>9</v>
      </c>
      <c r="R730">
        <v>20161010</v>
      </c>
      <c r="S730" s="237" t="str">
        <f t="shared" si="11"/>
        <v>Nov</v>
      </c>
    </row>
    <row r="731" spans="1:19" x14ac:dyDescent="0.25">
      <c r="A731">
        <v>3636040501</v>
      </c>
      <c r="B731" t="str">
        <f>VLOOKUP(A731,'Energy Provider Accounts'!C:D,2,FALSE)</f>
        <v>Town Hall/Donlon wing</v>
      </c>
      <c r="C731" t="s">
        <v>342</v>
      </c>
      <c r="D731" s="3">
        <v>42713</v>
      </c>
      <c r="E731" s="11" t="s">
        <v>442</v>
      </c>
      <c r="F731">
        <v>30</v>
      </c>
      <c r="G731" t="s">
        <v>344</v>
      </c>
      <c r="H731" t="s">
        <v>414</v>
      </c>
      <c r="I731">
        <v>1203</v>
      </c>
      <c r="J731">
        <v>0</v>
      </c>
      <c r="K731">
        <v>0</v>
      </c>
      <c r="L731">
        <v>449.05</v>
      </c>
      <c r="M731">
        <v>437.19</v>
      </c>
      <c r="N731">
        <v>886.48</v>
      </c>
      <c r="O731">
        <v>2016</v>
      </c>
      <c r="P731">
        <v>12</v>
      </c>
      <c r="Q731">
        <v>9</v>
      </c>
      <c r="R731">
        <v>20161109</v>
      </c>
      <c r="S731" s="237" t="str">
        <f t="shared" si="11"/>
        <v>Dec</v>
      </c>
    </row>
    <row r="732" spans="1:19" x14ac:dyDescent="0.25">
      <c r="A732">
        <v>3636040501</v>
      </c>
      <c r="B732" t="str">
        <f>VLOOKUP(A732,'Energy Provider Accounts'!C:D,2,FALSE)</f>
        <v>Town Hall/Donlon wing</v>
      </c>
      <c r="C732" t="s">
        <v>342</v>
      </c>
      <c r="D732" s="3">
        <v>42747</v>
      </c>
      <c r="E732" s="11" t="s">
        <v>430</v>
      </c>
      <c r="F732">
        <v>30</v>
      </c>
      <c r="G732" t="s">
        <v>344</v>
      </c>
      <c r="H732" t="s">
        <v>414</v>
      </c>
      <c r="I732">
        <v>2190</v>
      </c>
      <c r="J732">
        <v>0</v>
      </c>
      <c r="K732">
        <v>0</v>
      </c>
      <c r="L732">
        <v>990.41</v>
      </c>
      <c r="M732">
        <v>716.73</v>
      </c>
      <c r="N732">
        <v>1707.63</v>
      </c>
      <c r="O732">
        <v>2017</v>
      </c>
      <c r="P732">
        <v>1</v>
      </c>
      <c r="Q732">
        <v>12</v>
      </c>
      <c r="R732">
        <v>20161213</v>
      </c>
      <c r="S732" s="237" t="str">
        <f t="shared" si="11"/>
        <v>Jan</v>
      </c>
    </row>
    <row r="733" spans="1:19" x14ac:dyDescent="0.25">
      <c r="A733">
        <v>3636040501</v>
      </c>
      <c r="B733" t="str">
        <f>VLOOKUP(A733,'Energy Provider Accounts'!C:D,2,FALSE)</f>
        <v>Town Hall/Donlon wing</v>
      </c>
      <c r="C733" t="s">
        <v>342</v>
      </c>
      <c r="D733" s="3">
        <v>42781</v>
      </c>
      <c r="E733" s="11" t="s">
        <v>431</v>
      </c>
      <c r="F733">
        <v>30</v>
      </c>
      <c r="G733" t="s">
        <v>344</v>
      </c>
      <c r="H733" t="s">
        <v>414</v>
      </c>
      <c r="I733">
        <v>1841</v>
      </c>
      <c r="J733">
        <v>0</v>
      </c>
      <c r="K733">
        <v>0</v>
      </c>
      <c r="L733">
        <v>949.15</v>
      </c>
      <c r="M733">
        <v>749.54</v>
      </c>
      <c r="N733">
        <v>1699.39</v>
      </c>
      <c r="O733">
        <v>2017</v>
      </c>
      <c r="P733">
        <v>2</v>
      </c>
      <c r="Q733">
        <v>15</v>
      </c>
      <c r="R733">
        <v>20170116</v>
      </c>
      <c r="S733" s="237" t="str">
        <f t="shared" si="11"/>
        <v>Feb</v>
      </c>
    </row>
    <row r="734" spans="1:19" x14ac:dyDescent="0.25">
      <c r="A734">
        <v>3636040501</v>
      </c>
      <c r="B734" t="str">
        <f>VLOOKUP(A734,'Energy Provider Accounts'!C:D,2,FALSE)</f>
        <v>Town Hall/Donlon wing</v>
      </c>
      <c r="C734" t="s">
        <v>342</v>
      </c>
      <c r="D734" s="3">
        <v>42807</v>
      </c>
      <c r="E734" s="11" t="s">
        <v>432</v>
      </c>
      <c r="F734">
        <v>30</v>
      </c>
      <c r="G734" t="s">
        <v>344</v>
      </c>
      <c r="H734" t="s">
        <v>414</v>
      </c>
      <c r="I734">
        <v>1043</v>
      </c>
      <c r="J734">
        <v>0</v>
      </c>
      <c r="K734">
        <v>0</v>
      </c>
      <c r="L734">
        <v>534</v>
      </c>
      <c r="M734">
        <v>461.59</v>
      </c>
      <c r="N734">
        <v>995.98</v>
      </c>
      <c r="O734">
        <v>2017</v>
      </c>
      <c r="P734">
        <v>3</v>
      </c>
      <c r="Q734">
        <v>13</v>
      </c>
      <c r="R734">
        <v>20170211</v>
      </c>
      <c r="S734" s="237" t="str">
        <f t="shared" si="11"/>
        <v>Mar</v>
      </c>
    </row>
    <row r="735" spans="1:19" x14ac:dyDescent="0.25">
      <c r="A735">
        <v>3636040501</v>
      </c>
      <c r="B735" t="str">
        <f>VLOOKUP(A735,'Energy Provider Accounts'!C:D,2,FALSE)</f>
        <v>Town Hall/Donlon wing</v>
      </c>
      <c r="C735" t="s">
        <v>342</v>
      </c>
      <c r="D735" s="3">
        <v>42837</v>
      </c>
      <c r="E735" s="11" t="s">
        <v>433</v>
      </c>
      <c r="F735">
        <v>30</v>
      </c>
      <c r="G735" t="s">
        <v>344</v>
      </c>
      <c r="H735" t="s">
        <v>414</v>
      </c>
      <c r="I735">
        <v>1211</v>
      </c>
      <c r="J735">
        <v>0</v>
      </c>
      <c r="K735">
        <v>0</v>
      </c>
      <c r="L735">
        <v>614.24</v>
      </c>
      <c r="M735">
        <v>435.55</v>
      </c>
      <c r="N735">
        <v>1050.1500000000001</v>
      </c>
      <c r="O735">
        <v>2017</v>
      </c>
      <c r="P735">
        <v>4</v>
      </c>
      <c r="Q735">
        <v>12</v>
      </c>
      <c r="R735">
        <v>20170313</v>
      </c>
      <c r="S735" s="237" t="str">
        <f t="shared" si="11"/>
        <v>Apr</v>
      </c>
    </row>
    <row r="736" spans="1:19" x14ac:dyDescent="0.25">
      <c r="A736">
        <v>3636040501</v>
      </c>
      <c r="B736" t="str">
        <f>VLOOKUP(A736,'Energy Provider Accounts'!C:D,2,FALSE)</f>
        <v>Town Hall/Donlon wing</v>
      </c>
      <c r="C736" t="s">
        <v>342</v>
      </c>
      <c r="D736" s="3">
        <v>42865</v>
      </c>
      <c r="E736" s="11" t="s">
        <v>443</v>
      </c>
      <c r="F736">
        <v>30</v>
      </c>
      <c r="G736" t="s">
        <v>344</v>
      </c>
      <c r="H736" t="s">
        <v>414</v>
      </c>
      <c r="I736">
        <v>365</v>
      </c>
      <c r="J736">
        <v>0</v>
      </c>
      <c r="K736">
        <v>0</v>
      </c>
      <c r="L736">
        <v>185.35</v>
      </c>
      <c r="M736">
        <v>190.91</v>
      </c>
      <c r="N736">
        <v>376.38</v>
      </c>
      <c r="O736">
        <v>2017</v>
      </c>
      <c r="P736">
        <v>5</v>
      </c>
      <c r="Q736">
        <v>10</v>
      </c>
      <c r="R736">
        <v>20170410</v>
      </c>
      <c r="S736" s="237" t="str">
        <f t="shared" si="11"/>
        <v>May</v>
      </c>
    </row>
    <row r="737" spans="1:19" x14ac:dyDescent="0.25">
      <c r="A737">
        <v>3636040501</v>
      </c>
      <c r="B737" t="str">
        <f>VLOOKUP(A737,'Energy Provider Accounts'!C:D,2,FALSE)</f>
        <v>Town Hall/Donlon wing</v>
      </c>
      <c r="C737" t="s">
        <v>342</v>
      </c>
      <c r="D737" s="3">
        <v>42895</v>
      </c>
      <c r="E737" s="11" t="s">
        <v>444</v>
      </c>
      <c r="F737">
        <v>30</v>
      </c>
      <c r="G737" t="s">
        <v>344</v>
      </c>
      <c r="H737" t="s">
        <v>414</v>
      </c>
      <c r="I737">
        <v>276</v>
      </c>
      <c r="J737">
        <v>0</v>
      </c>
      <c r="K737">
        <v>0</v>
      </c>
      <c r="L737">
        <v>149.6</v>
      </c>
      <c r="M737">
        <v>146.99</v>
      </c>
      <c r="N737">
        <v>296.69</v>
      </c>
      <c r="O737">
        <v>2017</v>
      </c>
      <c r="P737">
        <v>6</v>
      </c>
      <c r="Q737">
        <v>9</v>
      </c>
      <c r="R737">
        <v>20170510</v>
      </c>
      <c r="S737" s="237" t="str">
        <f t="shared" si="11"/>
        <v>Jun</v>
      </c>
    </row>
    <row r="738" spans="1:19" x14ac:dyDescent="0.25">
      <c r="A738">
        <v>3636040501</v>
      </c>
      <c r="B738" t="str">
        <f>VLOOKUP(A738,'Energy Provider Accounts'!C:D,2,FALSE)</f>
        <v>Town Hall/Donlon wing</v>
      </c>
      <c r="C738" t="s">
        <v>342</v>
      </c>
      <c r="D738" s="3">
        <v>42927</v>
      </c>
      <c r="E738" s="11" t="s">
        <v>434</v>
      </c>
      <c r="F738">
        <v>30</v>
      </c>
      <c r="G738" t="s">
        <v>344</v>
      </c>
      <c r="H738" t="s">
        <v>414</v>
      </c>
      <c r="I738">
        <v>162</v>
      </c>
      <c r="J738">
        <v>0</v>
      </c>
      <c r="K738">
        <v>0</v>
      </c>
      <c r="L738">
        <v>88.6</v>
      </c>
      <c r="M738">
        <v>117.1</v>
      </c>
      <c r="N738">
        <v>205.76</v>
      </c>
      <c r="O738">
        <v>2017</v>
      </c>
      <c r="P738">
        <v>7</v>
      </c>
      <c r="Q738">
        <v>11</v>
      </c>
      <c r="R738">
        <v>20170611</v>
      </c>
      <c r="S738" s="237" t="str">
        <f t="shared" si="11"/>
        <v>Jul</v>
      </c>
    </row>
    <row r="739" spans="1:19" x14ac:dyDescent="0.25">
      <c r="A739">
        <v>3636040501</v>
      </c>
      <c r="B739" t="str">
        <f>VLOOKUP(A739,'Energy Provider Accounts'!C:D,2,FALSE)</f>
        <v>Town Hall/Donlon wing</v>
      </c>
      <c r="C739" t="s">
        <v>342</v>
      </c>
      <c r="D739" s="3">
        <v>42958</v>
      </c>
      <c r="E739" s="11" t="s">
        <v>388</v>
      </c>
      <c r="F739">
        <v>30</v>
      </c>
      <c r="G739" t="s">
        <v>344</v>
      </c>
      <c r="H739" t="s">
        <v>414</v>
      </c>
      <c r="I739">
        <v>156</v>
      </c>
      <c r="J739">
        <v>0</v>
      </c>
      <c r="K739">
        <v>0</v>
      </c>
      <c r="L739">
        <v>86.18</v>
      </c>
      <c r="M739">
        <v>117.68</v>
      </c>
      <c r="N739">
        <v>203.92</v>
      </c>
      <c r="O739">
        <v>2017</v>
      </c>
      <c r="P739">
        <v>8</v>
      </c>
      <c r="Q739">
        <v>11</v>
      </c>
      <c r="R739">
        <v>20170712</v>
      </c>
      <c r="S739" s="237" t="str">
        <f t="shared" si="11"/>
        <v>Aug</v>
      </c>
    </row>
    <row r="740" spans="1:19" x14ac:dyDescent="0.25">
      <c r="A740">
        <v>3636040501</v>
      </c>
      <c r="B740" t="str">
        <f>VLOOKUP(A740,'Energy Provider Accounts'!C:D,2,FALSE)</f>
        <v>Town Hall/Donlon wing</v>
      </c>
      <c r="C740" t="s">
        <v>342</v>
      </c>
      <c r="D740" s="3">
        <v>42895</v>
      </c>
      <c r="E740" s="11" t="s">
        <v>444</v>
      </c>
      <c r="F740">
        <v>30</v>
      </c>
      <c r="G740" t="s">
        <v>344</v>
      </c>
      <c r="H740" t="s">
        <v>345</v>
      </c>
      <c r="I740">
        <v>15720</v>
      </c>
      <c r="J740">
        <v>49</v>
      </c>
      <c r="K740">
        <v>436.75</v>
      </c>
      <c r="L740">
        <v>2491.14</v>
      </c>
      <c r="M740">
        <v>-1058.06</v>
      </c>
      <c r="N740">
        <v>1870.58</v>
      </c>
      <c r="O740">
        <v>2017</v>
      </c>
      <c r="P740">
        <v>6</v>
      </c>
      <c r="Q740">
        <v>9</v>
      </c>
      <c r="R740">
        <v>20170510</v>
      </c>
      <c r="S740" s="237" t="str">
        <f t="shared" si="11"/>
        <v>Jun</v>
      </c>
    </row>
    <row r="741" spans="1:19" x14ac:dyDescent="0.25">
      <c r="A741">
        <v>3636040501</v>
      </c>
      <c r="B741" t="str">
        <f>VLOOKUP(A741,'Energy Provider Accounts'!C:D,2,FALSE)</f>
        <v>Town Hall/Donlon wing</v>
      </c>
      <c r="C741" t="s">
        <v>342</v>
      </c>
      <c r="D741" s="3">
        <v>42979</v>
      </c>
      <c r="E741" s="11" t="s">
        <v>446</v>
      </c>
      <c r="F741">
        <v>21</v>
      </c>
      <c r="G741" t="s">
        <v>413</v>
      </c>
      <c r="H741" t="s">
        <v>414</v>
      </c>
      <c r="I741">
        <v>107</v>
      </c>
      <c r="J741">
        <v>0</v>
      </c>
      <c r="K741">
        <v>0</v>
      </c>
      <c r="L741">
        <v>57.99</v>
      </c>
      <c r="M741">
        <v>81.58</v>
      </c>
      <c r="N741">
        <v>139.62</v>
      </c>
      <c r="O741">
        <v>2017</v>
      </c>
      <c r="P741">
        <v>9</v>
      </c>
      <c r="Q741">
        <v>1</v>
      </c>
      <c r="R741">
        <v>20170811</v>
      </c>
      <c r="S741" s="237" t="str">
        <f t="shared" si="11"/>
        <v>Sep</v>
      </c>
    </row>
    <row r="742" spans="1:19" x14ac:dyDescent="0.25">
      <c r="A742">
        <v>3636040501</v>
      </c>
      <c r="B742" t="str">
        <f>VLOOKUP(A742,'Energy Provider Accounts'!C:D,2,FALSE)</f>
        <v>Town Hall/Donlon wing</v>
      </c>
      <c r="C742" t="s">
        <v>342</v>
      </c>
      <c r="D742" s="3">
        <v>42989</v>
      </c>
      <c r="E742" s="11" t="s">
        <v>447</v>
      </c>
      <c r="F742">
        <v>9</v>
      </c>
      <c r="G742" t="s">
        <v>344</v>
      </c>
      <c r="H742" t="s">
        <v>414</v>
      </c>
      <c r="I742">
        <v>102</v>
      </c>
      <c r="J742">
        <v>0</v>
      </c>
      <c r="K742">
        <v>0</v>
      </c>
      <c r="L742">
        <v>0</v>
      </c>
      <c r="M742">
        <v>49.79</v>
      </c>
      <c r="N742">
        <v>49.81</v>
      </c>
      <c r="O742">
        <v>2017</v>
      </c>
      <c r="P742">
        <v>9</v>
      </c>
      <c r="Q742">
        <v>11</v>
      </c>
      <c r="R742">
        <v>20170902</v>
      </c>
      <c r="S742" s="237" t="str">
        <f t="shared" si="11"/>
        <v>Sep</v>
      </c>
    </row>
    <row r="743" spans="1:19" x14ac:dyDescent="0.25">
      <c r="A743">
        <v>3636040501</v>
      </c>
      <c r="B743" t="str">
        <f>VLOOKUP(A743,'Energy Provider Accounts'!C:D,2,FALSE)</f>
        <v>Town Hall/Donlon wing</v>
      </c>
      <c r="C743" t="s">
        <v>342</v>
      </c>
      <c r="D743" s="3">
        <v>43019</v>
      </c>
      <c r="E743" s="11" t="s">
        <v>390</v>
      </c>
      <c r="F743">
        <v>30</v>
      </c>
      <c r="G743" t="s">
        <v>344</v>
      </c>
      <c r="H743" t="s">
        <v>414</v>
      </c>
      <c r="I743">
        <v>156</v>
      </c>
      <c r="J743">
        <v>0</v>
      </c>
      <c r="K743">
        <v>0</v>
      </c>
      <c r="L743">
        <v>0</v>
      </c>
      <c r="M743">
        <v>110.73</v>
      </c>
      <c r="N743">
        <v>110.77</v>
      </c>
      <c r="O743">
        <v>2017</v>
      </c>
      <c r="P743">
        <v>10</v>
      </c>
      <c r="Q743">
        <v>11</v>
      </c>
      <c r="R743">
        <v>20170911</v>
      </c>
      <c r="S743" s="237" t="str">
        <f t="shared" si="11"/>
        <v>Oct</v>
      </c>
    </row>
    <row r="744" spans="1:19" x14ac:dyDescent="0.25">
      <c r="A744">
        <v>3636040501</v>
      </c>
      <c r="B744" t="str">
        <f>VLOOKUP(A744,'Energy Provider Accounts'!C:D,2,FALSE)</f>
        <v>Town Hall/Donlon wing</v>
      </c>
      <c r="C744" t="s">
        <v>342</v>
      </c>
      <c r="D744" s="3">
        <v>43048</v>
      </c>
      <c r="E744" s="11" t="s">
        <v>445</v>
      </c>
      <c r="F744">
        <v>30</v>
      </c>
      <c r="G744" t="s">
        <v>344</v>
      </c>
      <c r="H744" t="s">
        <v>414</v>
      </c>
      <c r="I744">
        <v>421</v>
      </c>
      <c r="J744">
        <v>0</v>
      </c>
      <c r="K744">
        <v>0</v>
      </c>
      <c r="L744">
        <v>0</v>
      </c>
      <c r="M744">
        <v>206.83</v>
      </c>
      <c r="N744">
        <v>206.9</v>
      </c>
      <c r="O744">
        <v>2017</v>
      </c>
      <c r="P744">
        <v>11</v>
      </c>
      <c r="Q744">
        <v>9</v>
      </c>
      <c r="R744">
        <v>20171010</v>
      </c>
      <c r="S744" s="237" t="str">
        <f t="shared" si="11"/>
        <v>Nov</v>
      </c>
    </row>
    <row r="745" spans="1:19" x14ac:dyDescent="0.25">
      <c r="A745">
        <v>3636040501</v>
      </c>
      <c r="B745" t="str">
        <f>VLOOKUP(A745,'Energy Provider Accounts'!C:D,2,FALSE)</f>
        <v>Town Hall/Donlon wing</v>
      </c>
      <c r="C745" t="s">
        <v>342</v>
      </c>
      <c r="D745" s="3">
        <v>43080</v>
      </c>
      <c r="E745" s="11" t="s">
        <v>392</v>
      </c>
      <c r="F745">
        <v>30</v>
      </c>
      <c r="G745" t="s">
        <v>344</v>
      </c>
      <c r="H745" t="s">
        <v>414</v>
      </c>
      <c r="I745">
        <v>1267</v>
      </c>
      <c r="J745">
        <v>0</v>
      </c>
      <c r="K745">
        <v>0</v>
      </c>
      <c r="L745">
        <v>0</v>
      </c>
      <c r="M745">
        <v>459.55</v>
      </c>
      <c r="N745">
        <v>459.72</v>
      </c>
      <c r="O745">
        <v>2017</v>
      </c>
      <c r="P745">
        <v>12</v>
      </c>
      <c r="Q745">
        <v>11</v>
      </c>
      <c r="R745">
        <v>20171111</v>
      </c>
      <c r="S745" s="237" t="str">
        <f t="shared" si="11"/>
        <v>Dec</v>
      </c>
    </row>
    <row r="746" spans="1:19" x14ac:dyDescent="0.25">
      <c r="A746">
        <v>3636040501</v>
      </c>
      <c r="B746" t="str">
        <f>VLOOKUP(A746,'Energy Provider Accounts'!C:D,2,FALSE)</f>
        <v>Town Hall/Donlon wing</v>
      </c>
      <c r="C746" t="s">
        <v>342</v>
      </c>
      <c r="D746" s="3">
        <v>42927</v>
      </c>
      <c r="E746" s="11" t="s">
        <v>434</v>
      </c>
      <c r="F746">
        <v>30</v>
      </c>
      <c r="G746" t="s">
        <v>344</v>
      </c>
      <c r="H746" t="s">
        <v>345</v>
      </c>
      <c r="I746">
        <v>22800</v>
      </c>
      <c r="J746">
        <v>55</v>
      </c>
      <c r="K746">
        <v>488.91</v>
      </c>
      <c r="L746">
        <v>2215.02</v>
      </c>
      <c r="M746">
        <v>-884.43</v>
      </c>
      <c r="N746">
        <v>1820.23</v>
      </c>
      <c r="O746">
        <v>2017</v>
      </c>
      <c r="P746">
        <v>7</v>
      </c>
      <c r="Q746">
        <v>11</v>
      </c>
      <c r="R746">
        <v>20170611</v>
      </c>
      <c r="S746" s="237" t="str">
        <f t="shared" si="11"/>
        <v>Jul</v>
      </c>
    </row>
    <row r="747" spans="1:19" x14ac:dyDescent="0.25">
      <c r="A747">
        <v>3636040501</v>
      </c>
      <c r="B747" t="str">
        <f>VLOOKUP(A747,'Energy Provider Accounts'!C:D,2,FALSE)</f>
        <v>Town Hall/Donlon wing</v>
      </c>
      <c r="C747" t="s">
        <v>342</v>
      </c>
      <c r="D747" s="3">
        <v>42958</v>
      </c>
      <c r="E747" s="11" t="s">
        <v>388</v>
      </c>
      <c r="F747">
        <v>30</v>
      </c>
      <c r="G747" t="s">
        <v>344</v>
      </c>
      <c r="H747" t="s">
        <v>345</v>
      </c>
      <c r="I747">
        <v>23340</v>
      </c>
      <c r="J747">
        <v>61</v>
      </c>
      <c r="K747">
        <v>554.47</v>
      </c>
      <c r="L747">
        <v>3711.52</v>
      </c>
      <c r="M747">
        <v>-1623.61</v>
      </c>
      <c r="N747">
        <v>2643.44</v>
      </c>
      <c r="O747">
        <v>2017</v>
      </c>
      <c r="P747">
        <v>8</v>
      </c>
      <c r="Q747">
        <v>11</v>
      </c>
      <c r="R747">
        <v>20170712</v>
      </c>
      <c r="S747" s="237" t="str">
        <f t="shared" si="11"/>
        <v>Aug</v>
      </c>
    </row>
    <row r="748" spans="1:19" x14ac:dyDescent="0.25">
      <c r="A748">
        <v>3636040501</v>
      </c>
      <c r="B748" t="str">
        <f>VLOOKUP(A748,'Energy Provider Accounts'!C:D,2,FALSE)</f>
        <v>Town Hall/Donlon wing</v>
      </c>
      <c r="C748" t="s">
        <v>342</v>
      </c>
      <c r="D748" s="3">
        <v>42989</v>
      </c>
      <c r="E748" s="11" t="s">
        <v>436</v>
      </c>
      <c r="F748">
        <v>30</v>
      </c>
      <c r="G748" t="s">
        <v>344</v>
      </c>
      <c r="H748" t="s">
        <v>345</v>
      </c>
      <c r="I748">
        <v>20280</v>
      </c>
      <c r="J748">
        <v>52</v>
      </c>
      <c r="K748">
        <v>472.93</v>
      </c>
      <c r="L748">
        <v>178.26</v>
      </c>
      <c r="M748">
        <v>143.56</v>
      </c>
      <c r="N748">
        <v>795.07</v>
      </c>
      <c r="O748">
        <v>2017</v>
      </c>
      <c r="P748">
        <v>9</v>
      </c>
      <c r="Q748">
        <v>11</v>
      </c>
      <c r="R748">
        <v>20170812</v>
      </c>
      <c r="S748" s="237" t="str">
        <f t="shared" si="11"/>
        <v>Sep</v>
      </c>
    </row>
    <row r="749" spans="1:19" x14ac:dyDescent="0.25">
      <c r="A749">
        <v>3636040501</v>
      </c>
      <c r="B749" t="str">
        <f>VLOOKUP(A749,'Energy Provider Accounts'!C:D,2,FALSE)</f>
        <v>Town Hall/Donlon wing</v>
      </c>
      <c r="C749" t="s">
        <v>342</v>
      </c>
      <c r="D749" s="3">
        <v>43019</v>
      </c>
      <c r="E749" s="11" t="s">
        <v>390</v>
      </c>
      <c r="F749">
        <v>30</v>
      </c>
      <c r="G749" t="s">
        <v>344</v>
      </c>
      <c r="H749" t="s">
        <v>345</v>
      </c>
      <c r="I749">
        <v>19140</v>
      </c>
      <c r="J749">
        <v>52</v>
      </c>
      <c r="K749">
        <v>472.93</v>
      </c>
      <c r="L749">
        <v>161.91999999999999</v>
      </c>
      <c r="M749">
        <v>140.52000000000001</v>
      </c>
      <c r="N749">
        <v>775.68</v>
      </c>
      <c r="O749">
        <v>2017</v>
      </c>
      <c r="P749">
        <v>10</v>
      </c>
      <c r="Q749">
        <v>11</v>
      </c>
      <c r="R749">
        <v>20170911</v>
      </c>
      <c r="S749" s="237" t="str">
        <f t="shared" si="11"/>
        <v>Oct</v>
      </c>
    </row>
    <row r="750" spans="1:19" x14ac:dyDescent="0.25">
      <c r="A750">
        <v>3636040501</v>
      </c>
      <c r="B750" t="str">
        <f>VLOOKUP(A750,'Energy Provider Accounts'!C:D,2,FALSE)</f>
        <v>Town Hall/Donlon wing</v>
      </c>
      <c r="C750" t="s">
        <v>342</v>
      </c>
      <c r="D750" s="3">
        <v>43048</v>
      </c>
      <c r="E750" s="11" t="s">
        <v>445</v>
      </c>
      <c r="F750">
        <v>30</v>
      </c>
      <c r="G750" t="s">
        <v>344</v>
      </c>
      <c r="H750" t="s">
        <v>345</v>
      </c>
      <c r="I750">
        <v>14580</v>
      </c>
      <c r="J750">
        <v>34</v>
      </c>
      <c r="K750">
        <v>309.85000000000002</v>
      </c>
      <c r="L750">
        <v>117.37</v>
      </c>
      <c r="M750">
        <v>126.49</v>
      </c>
      <c r="N750">
        <v>553.92999999999995</v>
      </c>
      <c r="O750">
        <v>2017</v>
      </c>
      <c r="P750">
        <v>11</v>
      </c>
      <c r="Q750">
        <v>9</v>
      </c>
      <c r="R750">
        <v>20171010</v>
      </c>
      <c r="S750" s="237" t="str">
        <f t="shared" si="11"/>
        <v>Nov</v>
      </c>
    </row>
    <row r="751" spans="1:19" x14ac:dyDescent="0.25">
      <c r="A751">
        <v>3636040501</v>
      </c>
      <c r="B751" t="str">
        <f>VLOOKUP(A751,'Energy Provider Accounts'!C:D,2,FALSE)</f>
        <v>Town Hall/Donlon wing</v>
      </c>
      <c r="C751" t="s">
        <v>342</v>
      </c>
      <c r="D751" s="3">
        <v>43080</v>
      </c>
      <c r="E751" s="11" t="s">
        <v>392</v>
      </c>
      <c r="F751">
        <v>30</v>
      </c>
      <c r="G751" t="s">
        <v>344</v>
      </c>
      <c r="H751" t="s">
        <v>345</v>
      </c>
      <c r="I751">
        <v>15000</v>
      </c>
      <c r="J751">
        <v>28</v>
      </c>
      <c r="K751">
        <v>255.49</v>
      </c>
      <c r="L751">
        <v>129.44999999999999</v>
      </c>
      <c r="M751">
        <v>127.02</v>
      </c>
      <c r="N751">
        <v>512.16999999999996</v>
      </c>
      <c r="O751">
        <v>2017</v>
      </c>
      <c r="P751">
        <v>12</v>
      </c>
      <c r="Q751">
        <v>11</v>
      </c>
      <c r="R751">
        <v>20171111</v>
      </c>
      <c r="S751" s="237" t="str">
        <f t="shared" si="11"/>
        <v>Dec</v>
      </c>
    </row>
    <row r="752" spans="1:19" x14ac:dyDescent="0.25">
      <c r="A752">
        <v>3624093000</v>
      </c>
      <c r="B752" t="str">
        <f>VLOOKUP(A752,'Energy Provider Accounts'!C:D,2,FALSE)</f>
        <v>Parks &amp; Rec</v>
      </c>
      <c r="C752" t="s">
        <v>342</v>
      </c>
      <c r="D752" s="3">
        <v>42383</v>
      </c>
      <c r="E752" s="11" t="s">
        <v>393</v>
      </c>
      <c r="F752">
        <v>30</v>
      </c>
      <c r="G752" t="s">
        <v>344</v>
      </c>
      <c r="H752" t="s">
        <v>345</v>
      </c>
      <c r="I752">
        <v>360</v>
      </c>
      <c r="J752">
        <v>0</v>
      </c>
      <c r="K752">
        <v>6.74</v>
      </c>
      <c r="L752">
        <v>2.1800000000000002</v>
      </c>
      <c r="M752">
        <v>86.41</v>
      </c>
      <c r="N752">
        <v>95.36</v>
      </c>
      <c r="O752">
        <v>2016</v>
      </c>
      <c r="P752">
        <v>1</v>
      </c>
      <c r="Q752">
        <v>14</v>
      </c>
      <c r="R752">
        <v>20151215</v>
      </c>
      <c r="S752" s="237" t="str">
        <f t="shared" si="11"/>
        <v>Jan</v>
      </c>
    </row>
    <row r="753" spans="1:19" x14ac:dyDescent="0.25">
      <c r="A753">
        <v>3624093000</v>
      </c>
      <c r="B753" t="str">
        <f>VLOOKUP(A753,'Energy Provider Accounts'!C:D,2,FALSE)</f>
        <v>Parks &amp; Rec</v>
      </c>
      <c r="C753" t="s">
        <v>342</v>
      </c>
      <c r="D753" s="3">
        <v>42412</v>
      </c>
      <c r="E753" s="11" t="s">
        <v>394</v>
      </c>
      <c r="F753">
        <v>30</v>
      </c>
      <c r="G753" t="s">
        <v>344</v>
      </c>
      <c r="H753" t="s">
        <v>345</v>
      </c>
      <c r="I753">
        <v>1480</v>
      </c>
      <c r="J753">
        <v>5</v>
      </c>
      <c r="K753">
        <v>47.15</v>
      </c>
      <c r="L753">
        <v>6.63</v>
      </c>
      <c r="M753">
        <v>89.8</v>
      </c>
      <c r="N753">
        <v>143.65</v>
      </c>
      <c r="O753">
        <v>2016</v>
      </c>
      <c r="P753">
        <v>2</v>
      </c>
      <c r="Q753">
        <v>12</v>
      </c>
      <c r="R753">
        <v>20160113</v>
      </c>
      <c r="S753" s="237" t="str">
        <f t="shared" si="11"/>
        <v>Feb</v>
      </c>
    </row>
    <row r="754" spans="1:19" x14ac:dyDescent="0.25">
      <c r="A754">
        <v>3624093000</v>
      </c>
      <c r="B754" t="str">
        <f>VLOOKUP(A754,'Energy Provider Accounts'!C:D,2,FALSE)</f>
        <v>Parks &amp; Rec</v>
      </c>
      <c r="C754" t="s">
        <v>342</v>
      </c>
      <c r="D754" s="3">
        <v>42383</v>
      </c>
      <c r="E754" s="11" t="s">
        <v>393</v>
      </c>
      <c r="F754">
        <v>30</v>
      </c>
      <c r="G754" t="s">
        <v>344</v>
      </c>
      <c r="H754" t="s">
        <v>414</v>
      </c>
      <c r="I754">
        <v>1</v>
      </c>
      <c r="J754">
        <v>0</v>
      </c>
      <c r="K754">
        <v>0</v>
      </c>
      <c r="L754">
        <v>0.43</v>
      </c>
      <c r="M754">
        <v>36.96</v>
      </c>
      <c r="N754">
        <v>37.4</v>
      </c>
      <c r="O754">
        <v>2016</v>
      </c>
      <c r="P754">
        <v>1</v>
      </c>
      <c r="Q754">
        <v>14</v>
      </c>
      <c r="R754">
        <v>20151215</v>
      </c>
      <c r="S754" s="237" t="str">
        <f t="shared" si="11"/>
        <v>Jan</v>
      </c>
    </row>
    <row r="755" spans="1:19" x14ac:dyDescent="0.25">
      <c r="A755">
        <v>3624093000</v>
      </c>
      <c r="B755" t="str">
        <f>VLOOKUP(A755,'Energy Provider Accounts'!C:D,2,FALSE)</f>
        <v>Parks &amp; Rec</v>
      </c>
      <c r="C755" t="s">
        <v>342</v>
      </c>
      <c r="D755" s="3">
        <v>42444</v>
      </c>
      <c r="E755" s="11" t="s">
        <v>395</v>
      </c>
      <c r="F755">
        <v>30</v>
      </c>
      <c r="G755" t="s">
        <v>344</v>
      </c>
      <c r="H755" t="s">
        <v>345</v>
      </c>
      <c r="I755">
        <v>320</v>
      </c>
      <c r="J755">
        <v>5</v>
      </c>
      <c r="K755">
        <v>43.78</v>
      </c>
      <c r="L755">
        <v>4.04</v>
      </c>
      <c r="M755">
        <v>85.25</v>
      </c>
      <c r="N755">
        <v>133.13999999999999</v>
      </c>
      <c r="O755">
        <v>2016</v>
      </c>
      <c r="P755">
        <v>3</v>
      </c>
      <c r="Q755">
        <v>15</v>
      </c>
      <c r="R755">
        <v>20160214</v>
      </c>
      <c r="S755" s="237" t="str">
        <f t="shared" si="11"/>
        <v>Mar</v>
      </c>
    </row>
    <row r="756" spans="1:19" x14ac:dyDescent="0.25">
      <c r="A756">
        <v>3624093000</v>
      </c>
      <c r="B756" t="str">
        <f>VLOOKUP(A756,'Energy Provider Accounts'!C:D,2,FALSE)</f>
        <v>Parks &amp; Rec</v>
      </c>
      <c r="C756" t="s">
        <v>342</v>
      </c>
      <c r="D756" s="3">
        <v>42412</v>
      </c>
      <c r="E756" s="11" t="s">
        <v>394</v>
      </c>
      <c r="F756">
        <v>30</v>
      </c>
      <c r="G756" t="s">
        <v>344</v>
      </c>
      <c r="H756" t="s">
        <v>414</v>
      </c>
      <c r="I756">
        <v>0</v>
      </c>
      <c r="J756">
        <v>0</v>
      </c>
      <c r="K756">
        <v>0</v>
      </c>
      <c r="L756">
        <v>0</v>
      </c>
      <c r="M756">
        <v>37</v>
      </c>
      <c r="N756">
        <v>37.01</v>
      </c>
      <c r="O756">
        <v>2016</v>
      </c>
      <c r="P756">
        <v>2</v>
      </c>
      <c r="Q756">
        <v>12</v>
      </c>
      <c r="R756">
        <v>20160113</v>
      </c>
      <c r="S756" s="237" t="str">
        <f t="shared" si="11"/>
        <v>Feb</v>
      </c>
    </row>
    <row r="757" spans="1:19" x14ac:dyDescent="0.25">
      <c r="A757">
        <v>3624093000</v>
      </c>
      <c r="B757" t="str">
        <f>VLOOKUP(A757,'Energy Provider Accounts'!C:D,2,FALSE)</f>
        <v>Parks &amp; Rec</v>
      </c>
      <c r="C757" t="s">
        <v>342</v>
      </c>
      <c r="D757" s="3">
        <v>42444</v>
      </c>
      <c r="E757" s="11" t="s">
        <v>395</v>
      </c>
      <c r="F757">
        <v>30</v>
      </c>
      <c r="G757" t="s">
        <v>344</v>
      </c>
      <c r="H757" t="s">
        <v>414</v>
      </c>
      <c r="I757">
        <v>0</v>
      </c>
      <c r="J757">
        <v>0</v>
      </c>
      <c r="K757">
        <v>0</v>
      </c>
      <c r="L757">
        <v>0</v>
      </c>
      <c r="M757">
        <v>37</v>
      </c>
      <c r="N757">
        <v>37.01</v>
      </c>
      <c r="O757">
        <v>2016</v>
      </c>
      <c r="P757">
        <v>3</v>
      </c>
      <c r="Q757">
        <v>15</v>
      </c>
      <c r="R757">
        <v>20160214</v>
      </c>
      <c r="S757" s="237" t="str">
        <f t="shared" si="11"/>
        <v>Mar</v>
      </c>
    </row>
    <row r="758" spans="1:19" x14ac:dyDescent="0.25">
      <c r="A758">
        <v>3624093000</v>
      </c>
      <c r="B758" t="str">
        <f>VLOOKUP(A758,'Energy Provider Accounts'!C:D,2,FALSE)</f>
        <v>Parks &amp; Rec</v>
      </c>
      <c r="C758" t="s">
        <v>342</v>
      </c>
      <c r="D758" s="3">
        <v>42475</v>
      </c>
      <c r="E758" s="11" t="s">
        <v>372</v>
      </c>
      <c r="F758">
        <v>30</v>
      </c>
      <c r="G758" t="s">
        <v>344</v>
      </c>
      <c r="H758" t="s">
        <v>345</v>
      </c>
      <c r="I758">
        <v>1640</v>
      </c>
      <c r="J758">
        <v>39</v>
      </c>
      <c r="K758">
        <v>330.06</v>
      </c>
      <c r="L758">
        <v>12.99</v>
      </c>
      <c r="M758">
        <v>90.42</v>
      </c>
      <c r="N758">
        <v>433.62</v>
      </c>
      <c r="O758">
        <v>2016</v>
      </c>
      <c r="P758">
        <v>4</v>
      </c>
      <c r="Q758">
        <v>15</v>
      </c>
      <c r="R758">
        <v>20160316</v>
      </c>
      <c r="S758" s="237" t="str">
        <f t="shared" si="11"/>
        <v>Apr</v>
      </c>
    </row>
    <row r="759" spans="1:19" x14ac:dyDescent="0.25">
      <c r="A759">
        <v>3624093000</v>
      </c>
      <c r="B759" t="str">
        <f>VLOOKUP(A759,'Energy Provider Accounts'!C:D,2,FALSE)</f>
        <v>Parks &amp; Rec</v>
      </c>
      <c r="C759" t="s">
        <v>342</v>
      </c>
      <c r="D759" s="3">
        <v>42475</v>
      </c>
      <c r="E759" s="11" t="s">
        <v>372</v>
      </c>
      <c r="F759">
        <v>30</v>
      </c>
      <c r="G759" t="s">
        <v>344</v>
      </c>
      <c r="H759" t="s">
        <v>414</v>
      </c>
      <c r="I759">
        <v>4</v>
      </c>
      <c r="J759">
        <v>0</v>
      </c>
      <c r="K759">
        <v>0</v>
      </c>
      <c r="L759">
        <v>1.36</v>
      </c>
      <c r="M759">
        <v>37.93</v>
      </c>
      <c r="N759">
        <v>39.299999999999997</v>
      </c>
      <c r="O759">
        <v>2016</v>
      </c>
      <c r="P759">
        <v>4</v>
      </c>
      <c r="Q759">
        <v>15</v>
      </c>
      <c r="R759">
        <v>20160316</v>
      </c>
      <c r="S759" s="237" t="str">
        <f t="shared" si="11"/>
        <v>Apr</v>
      </c>
    </row>
    <row r="760" spans="1:19" x14ac:dyDescent="0.25">
      <c r="A760">
        <v>3624093000</v>
      </c>
      <c r="B760" t="str">
        <f>VLOOKUP(A760,'Energy Provider Accounts'!C:D,2,FALSE)</f>
        <v>Parks &amp; Rec</v>
      </c>
      <c r="C760" t="s">
        <v>342</v>
      </c>
      <c r="D760" s="3">
        <v>42503</v>
      </c>
      <c r="E760" s="11" t="s">
        <v>373</v>
      </c>
      <c r="F760">
        <v>30</v>
      </c>
      <c r="G760" t="s">
        <v>344</v>
      </c>
      <c r="H760" t="s">
        <v>414</v>
      </c>
      <c r="I760">
        <v>43</v>
      </c>
      <c r="J760">
        <v>0</v>
      </c>
      <c r="K760">
        <v>0</v>
      </c>
      <c r="L760">
        <v>12.89</v>
      </c>
      <c r="M760">
        <v>57.58</v>
      </c>
      <c r="N760">
        <v>70.489999999999995</v>
      </c>
      <c r="O760">
        <v>2016</v>
      </c>
      <c r="P760">
        <v>5</v>
      </c>
      <c r="Q760">
        <v>13</v>
      </c>
      <c r="R760">
        <v>20160413</v>
      </c>
      <c r="S760" s="237" t="str">
        <f t="shared" si="11"/>
        <v>May</v>
      </c>
    </row>
    <row r="761" spans="1:19" x14ac:dyDescent="0.25">
      <c r="A761">
        <v>3624093000</v>
      </c>
      <c r="B761" t="str">
        <f>VLOOKUP(A761,'Energy Provider Accounts'!C:D,2,FALSE)</f>
        <v>Parks &amp; Rec</v>
      </c>
      <c r="C761" t="s">
        <v>342</v>
      </c>
      <c r="D761" s="3">
        <v>42534</v>
      </c>
      <c r="E761" s="11" t="s">
        <v>398</v>
      </c>
      <c r="F761">
        <v>30</v>
      </c>
      <c r="G761" t="s">
        <v>344</v>
      </c>
      <c r="H761" t="s">
        <v>414</v>
      </c>
      <c r="I761">
        <v>49</v>
      </c>
      <c r="J761">
        <v>0</v>
      </c>
      <c r="K761">
        <v>0</v>
      </c>
      <c r="L761">
        <v>16.7</v>
      </c>
      <c r="M761">
        <v>60.59</v>
      </c>
      <c r="N761">
        <v>77.31</v>
      </c>
      <c r="O761">
        <v>2016</v>
      </c>
      <c r="P761">
        <v>6</v>
      </c>
      <c r="Q761">
        <v>13</v>
      </c>
      <c r="R761">
        <v>20160514</v>
      </c>
      <c r="S761" s="237" t="str">
        <f t="shared" si="11"/>
        <v>Jun</v>
      </c>
    </row>
    <row r="762" spans="1:19" x14ac:dyDescent="0.25">
      <c r="A762">
        <v>3624093000</v>
      </c>
      <c r="B762" t="str">
        <f>VLOOKUP(A762,'Energy Provider Accounts'!C:D,2,FALSE)</f>
        <v>Parks &amp; Rec</v>
      </c>
      <c r="C762" t="s">
        <v>342</v>
      </c>
      <c r="D762" s="3">
        <v>42565</v>
      </c>
      <c r="E762" s="11" t="s">
        <v>399</v>
      </c>
      <c r="F762">
        <v>30</v>
      </c>
      <c r="G762" t="s">
        <v>344</v>
      </c>
      <c r="H762" t="s">
        <v>414</v>
      </c>
      <c r="I762">
        <v>36</v>
      </c>
      <c r="J762">
        <v>0</v>
      </c>
      <c r="K762">
        <v>0</v>
      </c>
      <c r="L762">
        <v>13.12</v>
      </c>
      <c r="M762">
        <v>54.56</v>
      </c>
      <c r="N762">
        <v>67.7</v>
      </c>
      <c r="O762">
        <v>2016</v>
      </c>
      <c r="P762">
        <v>7</v>
      </c>
      <c r="Q762">
        <v>14</v>
      </c>
      <c r="R762">
        <v>20160614</v>
      </c>
      <c r="S762" s="237" t="str">
        <f t="shared" si="11"/>
        <v>Jul</v>
      </c>
    </row>
    <row r="763" spans="1:19" x14ac:dyDescent="0.25">
      <c r="A763">
        <v>3624093000</v>
      </c>
      <c r="B763" t="str">
        <f>VLOOKUP(A763,'Energy Provider Accounts'!C:D,2,FALSE)</f>
        <v>Parks &amp; Rec</v>
      </c>
      <c r="C763" t="s">
        <v>342</v>
      </c>
      <c r="D763" s="3">
        <v>42503</v>
      </c>
      <c r="E763" s="11" t="s">
        <v>373</v>
      </c>
      <c r="F763">
        <v>30</v>
      </c>
      <c r="G763" t="s">
        <v>344</v>
      </c>
      <c r="H763" t="s">
        <v>345</v>
      </c>
      <c r="I763">
        <v>1520</v>
      </c>
      <c r="J763">
        <v>43</v>
      </c>
      <c r="K763">
        <v>367.11</v>
      </c>
      <c r="L763">
        <v>12.15</v>
      </c>
      <c r="M763">
        <v>89.96</v>
      </c>
      <c r="N763">
        <v>469.38</v>
      </c>
      <c r="O763">
        <v>2016</v>
      </c>
      <c r="P763">
        <v>5</v>
      </c>
      <c r="Q763">
        <v>13</v>
      </c>
      <c r="R763">
        <v>20160413</v>
      </c>
      <c r="S763" s="237" t="str">
        <f t="shared" si="11"/>
        <v>May</v>
      </c>
    </row>
    <row r="764" spans="1:19" x14ac:dyDescent="0.25">
      <c r="A764">
        <v>3624093000</v>
      </c>
      <c r="B764" t="str">
        <f>VLOOKUP(A764,'Energy Provider Accounts'!C:D,2,FALSE)</f>
        <v>Parks &amp; Rec</v>
      </c>
      <c r="C764" t="s">
        <v>342</v>
      </c>
      <c r="D764" s="3">
        <v>42597</v>
      </c>
      <c r="E764" s="11" t="s">
        <v>400</v>
      </c>
      <c r="F764">
        <v>30</v>
      </c>
      <c r="G764" t="s">
        <v>344</v>
      </c>
      <c r="H764" t="s">
        <v>414</v>
      </c>
      <c r="I764">
        <v>28</v>
      </c>
      <c r="J764">
        <v>0</v>
      </c>
      <c r="K764">
        <v>0</v>
      </c>
      <c r="L764">
        <v>10.6</v>
      </c>
      <c r="M764">
        <v>51.82</v>
      </c>
      <c r="N764">
        <v>62.44</v>
      </c>
      <c r="O764">
        <v>2016</v>
      </c>
      <c r="P764">
        <v>8</v>
      </c>
      <c r="Q764">
        <v>15</v>
      </c>
      <c r="R764">
        <v>20160716</v>
      </c>
      <c r="S764" s="237" t="str">
        <f t="shared" si="11"/>
        <v>Aug</v>
      </c>
    </row>
    <row r="765" spans="1:19" x14ac:dyDescent="0.25">
      <c r="A765">
        <v>3624093000</v>
      </c>
      <c r="B765" t="str">
        <f>VLOOKUP(A765,'Energy Provider Accounts'!C:D,2,FALSE)</f>
        <v>Parks &amp; Rec</v>
      </c>
      <c r="C765" t="s">
        <v>342</v>
      </c>
      <c r="D765" s="3">
        <v>42534</v>
      </c>
      <c r="E765" s="11" t="s">
        <v>398</v>
      </c>
      <c r="F765">
        <v>30</v>
      </c>
      <c r="G765" t="s">
        <v>344</v>
      </c>
      <c r="H765" t="s">
        <v>345</v>
      </c>
      <c r="I765">
        <v>2480</v>
      </c>
      <c r="J765">
        <v>41</v>
      </c>
      <c r="K765">
        <v>346.9</v>
      </c>
      <c r="L765">
        <v>10.64</v>
      </c>
      <c r="M765">
        <v>93.72</v>
      </c>
      <c r="N765">
        <v>451.41</v>
      </c>
      <c r="O765">
        <v>2016</v>
      </c>
      <c r="P765">
        <v>6</v>
      </c>
      <c r="Q765">
        <v>13</v>
      </c>
      <c r="R765">
        <v>20160514</v>
      </c>
      <c r="S765" s="237" t="str">
        <f t="shared" si="11"/>
        <v>Jun</v>
      </c>
    </row>
    <row r="766" spans="1:19" x14ac:dyDescent="0.25">
      <c r="A766">
        <v>3624093000</v>
      </c>
      <c r="B766" t="str">
        <f>VLOOKUP(A766,'Energy Provider Accounts'!C:D,2,FALSE)</f>
        <v>Parks &amp; Rec</v>
      </c>
      <c r="C766" t="s">
        <v>342</v>
      </c>
      <c r="D766" s="3">
        <v>42626</v>
      </c>
      <c r="E766" s="11" t="s">
        <v>401</v>
      </c>
      <c r="F766">
        <v>30</v>
      </c>
      <c r="G766" t="s">
        <v>344</v>
      </c>
      <c r="H766" t="s">
        <v>414</v>
      </c>
      <c r="I766">
        <v>18</v>
      </c>
      <c r="J766">
        <v>0</v>
      </c>
      <c r="K766">
        <v>0</v>
      </c>
      <c r="L766">
        <v>5.96</v>
      </c>
      <c r="M766">
        <v>46.69</v>
      </c>
      <c r="N766">
        <v>52.66</v>
      </c>
      <c r="O766">
        <v>2016</v>
      </c>
      <c r="P766">
        <v>9</v>
      </c>
      <c r="Q766">
        <v>13</v>
      </c>
      <c r="R766">
        <v>20160814</v>
      </c>
      <c r="S766" s="237" t="str">
        <f t="shared" si="11"/>
        <v>Sep</v>
      </c>
    </row>
    <row r="767" spans="1:19" x14ac:dyDescent="0.25">
      <c r="A767">
        <v>3624093000</v>
      </c>
      <c r="B767" t="str">
        <f>VLOOKUP(A767,'Energy Provider Accounts'!C:D,2,FALSE)</f>
        <v>Parks &amp; Rec</v>
      </c>
      <c r="C767" t="s">
        <v>342</v>
      </c>
      <c r="D767" s="3">
        <v>42565</v>
      </c>
      <c r="E767" s="11" t="s">
        <v>399</v>
      </c>
      <c r="F767">
        <v>30</v>
      </c>
      <c r="G767" t="s">
        <v>344</v>
      </c>
      <c r="H767" t="s">
        <v>345</v>
      </c>
      <c r="I767">
        <v>2880</v>
      </c>
      <c r="J767">
        <v>44</v>
      </c>
      <c r="K767">
        <v>376.64</v>
      </c>
      <c r="L767">
        <v>362.14</v>
      </c>
      <c r="M767">
        <v>-77.11</v>
      </c>
      <c r="N767">
        <v>661.89</v>
      </c>
      <c r="O767">
        <v>2016</v>
      </c>
      <c r="P767">
        <v>7</v>
      </c>
      <c r="Q767">
        <v>14</v>
      </c>
      <c r="R767">
        <v>20160614</v>
      </c>
      <c r="S767" s="237" t="str">
        <f t="shared" si="11"/>
        <v>Jul</v>
      </c>
    </row>
    <row r="768" spans="1:19" x14ac:dyDescent="0.25">
      <c r="A768">
        <v>3624093000</v>
      </c>
      <c r="B768" t="str">
        <f>VLOOKUP(A768,'Energy Provider Accounts'!C:D,2,FALSE)</f>
        <v>Parks &amp; Rec</v>
      </c>
      <c r="C768" t="s">
        <v>342</v>
      </c>
      <c r="D768" s="3">
        <v>42597</v>
      </c>
      <c r="E768" s="11" t="s">
        <v>400</v>
      </c>
      <c r="F768">
        <v>30</v>
      </c>
      <c r="G768" t="s">
        <v>344</v>
      </c>
      <c r="H768" t="s">
        <v>345</v>
      </c>
      <c r="I768">
        <v>2880</v>
      </c>
      <c r="J768">
        <v>40</v>
      </c>
      <c r="K768">
        <v>357.82</v>
      </c>
      <c r="L768">
        <v>298.01</v>
      </c>
      <c r="M768">
        <v>-42.06</v>
      </c>
      <c r="N768">
        <v>613.97</v>
      </c>
      <c r="O768">
        <v>2016</v>
      </c>
      <c r="P768">
        <v>8</v>
      </c>
      <c r="Q768">
        <v>15</v>
      </c>
      <c r="R768">
        <v>20160716</v>
      </c>
      <c r="S768" s="237" t="str">
        <f t="shared" si="11"/>
        <v>Aug</v>
      </c>
    </row>
    <row r="769" spans="1:19" x14ac:dyDescent="0.25">
      <c r="A769">
        <v>3624093000</v>
      </c>
      <c r="B769" t="str">
        <f>VLOOKUP(A769,'Energy Provider Accounts'!C:D,2,FALSE)</f>
        <v>Parks &amp; Rec</v>
      </c>
      <c r="C769" t="s">
        <v>342</v>
      </c>
      <c r="D769" s="3">
        <v>42656</v>
      </c>
      <c r="E769" s="11" t="s">
        <v>378</v>
      </c>
      <c r="F769">
        <v>30</v>
      </c>
      <c r="G769" t="s">
        <v>344</v>
      </c>
      <c r="H769" t="s">
        <v>414</v>
      </c>
      <c r="I769">
        <v>18</v>
      </c>
      <c r="J769">
        <v>0</v>
      </c>
      <c r="K769">
        <v>0</v>
      </c>
      <c r="L769">
        <v>4.9000000000000004</v>
      </c>
      <c r="M769">
        <v>46.97</v>
      </c>
      <c r="N769">
        <v>51.88</v>
      </c>
      <c r="O769">
        <v>2016</v>
      </c>
      <c r="P769">
        <v>10</v>
      </c>
      <c r="Q769">
        <v>13</v>
      </c>
      <c r="R769">
        <v>20160913</v>
      </c>
      <c r="S769" s="237" t="str">
        <f t="shared" si="11"/>
        <v>Oct</v>
      </c>
    </row>
    <row r="770" spans="1:19" x14ac:dyDescent="0.25">
      <c r="A770">
        <v>3624093000</v>
      </c>
      <c r="B770" t="str">
        <f>VLOOKUP(A770,'Energy Provider Accounts'!C:D,2,FALSE)</f>
        <v>Parks &amp; Rec</v>
      </c>
      <c r="C770" t="s">
        <v>342</v>
      </c>
      <c r="D770" s="3">
        <v>42684</v>
      </c>
      <c r="E770" s="11" t="s">
        <v>403</v>
      </c>
      <c r="F770">
        <v>30</v>
      </c>
      <c r="G770" t="s">
        <v>344</v>
      </c>
      <c r="H770" t="s">
        <v>414</v>
      </c>
      <c r="I770">
        <v>18</v>
      </c>
      <c r="J770">
        <v>0</v>
      </c>
      <c r="K770">
        <v>0</v>
      </c>
      <c r="L770">
        <v>5.31</v>
      </c>
      <c r="M770">
        <v>46.97</v>
      </c>
      <c r="N770">
        <v>52.29</v>
      </c>
      <c r="O770">
        <v>2016</v>
      </c>
      <c r="P770">
        <v>11</v>
      </c>
      <c r="Q770">
        <v>10</v>
      </c>
      <c r="R770">
        <v>20161011</v>
      </c>
      <c r="S770" s="237" t="str">
        <f t="shared" ref="S770:S833" si="12">CHOOSE(P770,"Jan","Feb","Mar","Apr","May","Jun","Jul","Aug","Sep","Oct","Nov","Dec")</f>
        <v>Nov</v>
      </c>
    </row>
    <row r="771" spans="1:19" x14ac:dyDescent="0.25">
      <c r="A771">
        <v>3624093000</v>
      </c>
      <c r="B771" t="str">
        <f>VLOOKUP(A771,'Energy Provider Accounts'!C:D,2,FALSE)</f>
        <v>Parks &amp; Rec</v>
      </c>
      <c r="C771" t="s">
        <v>342</v>
      </c>
      <c r="D771" s="3">
        <v>42626</v>
      </c>
      <c r="E771" s="11" t="s">
        <v>401</v>
      </c>
      <c r="F771">
        <v>30</v>
      </c>
      <c r="G771" t="s">
        <v>344</v>
      </c>
      <c r="H771" t="s">
        <v>345</v>
      </c>
      <c r="I771">
        <v>1960</v>
      </c>
      <c r="J771">
        <v>37</v>
      </c>
      <c r="K771">
        <v>329.75</v>
      </c>
      <c r="L771">
        <v>327.68</v>
      </c>
      <c r="M771">
        <v>-64.319999999999993</v>
      </c>
      <c r="N771">
        <v>593.32000000000005</v>
      </c>
      <c r="O771">
        <v>2016</v>
      </c>
      <c r="P771">
        <v>9</v>
      </c>
      <c r="Q771">
        <v>13</v>
      </c>
      <c r="R771">
        <v>20160814</v>
      </c>
      <c r="S771" s="237" t="str">
        <f t="shared" si="12"/>
        <v>Sep</v>
      </c>
    </row>
    <row r="772" spans="1:19" x14ac:dyDescent="0.25">
      <c r="A772">
        <v>3624093000</v>
      </c>
      <c r="B772" t="str">
        <f>VLOOKUP(A772,'Energy Provider Accounts'!C:D,2,FALSE)</f>
        <v>Parks &amp; Rec</v>
      </c>
      <c r="C772" t="s">
        <v>342</v>
      </c>
      <c r="D772" s="3">
        <v>42717</v>
      </c>
      <c r="E772" s="11" t="s">
        <v>380</v>
      </c>
      <c r="F772">
        <v>30</v>
      </c>
      <c r="G772" t="s">
        <v>344</v>
      </c>
      <c r="H772" t="s">
        <v>414</v>
      </c>
      <c r="I772">
        <v>21</v>
      </c>
      <c r="J772">
        <v>0</v>
      </c>
      <c r="K772">
        <v>0</v>
      </c>
      <c r="L772">
        <v>7.99</v>
      </c>
      <c r="M772">
        <v>48.64</v>
      </c>
      <c r="N772">
        <v>56.64</v>
      </c>
      <c r="O772">
        <v>2016</v>
      </c>
      <c r="P772">
        <v>12</v>
      </c>
      <c r="Q772">
        <v>13</v>
      </c>
      <c r="R772">
        <v>20161113</v>
      </c>
      <c r="S772" s="237" t="str">
        <f t="shared" si="12"/>
        <v>Dec</v>
      </c>
    </row>
    <row r="773" spans="1:19" x14ac:dyDescent="0.25">
      <c r="A773">
        <v>3624093000</v>
      </c>
      <c r="B773" t="str">
        <f>VLOOKUP(A773,'Energy Provider Accounts'!C:D,2,FALSE)</f>
        <v>Parks &amp; Rec</v>
      </c>
      <c r="C773" t="s">
        <v>342</v>
      </c>
      <c r="D773" s="3">
        <v>42748</v>
      </c>
      <c r="E773" s="11" t="s">
        <v>404</v>
      </c>
      <c r="F773">
        <v>30</v>
      </c>
      <c r="G773" t="s">
        <v>344</v>
      </c>
      <c r="H773" t="s">
        <v>414</v>
      </c>
      <c r="I773">
        <v>20</v>
      </c>
      <c r="J773">
        <v>0</v>
      </c>
      <c r="K773">
        <v>0</v>
      </c>
      <c r="L773">
        <v>9.15</v>
      </c>
      <c r="M773">
        <v>48.14</v>
      </c>
      <c r="N773">
        <v>57.3</v>
      </c>
      <c r="O773">
        <v>2017</v>
      </c>
      <c r="P773">
        <v>1</v>
      </c>
      <c r="Q773">
        <v>13</v>
      </c>
      <c r="R773">
        <v>20161214</v>
      </c>
      <c r="S773" s="237" t="str">
        <f t="shared" si="12"/>
        <v>Jan</v>
      </c>
    </row>
    <row r="774" spans="1:19" x14ac:dyDescent="0.25">
      <c r="A774">
        <v>3624093000</v>
      </c>
      <c r="B774" t="str">
        <f>VLOOKUP(A774,'Energy Provider Accounts'!C:D,2,FALSE)</f>
        <v>Parks &amp; Rec</v>
      </c>
      <c r="C774" t="s">
        <v>342</v>
      </c>
      <c r="D774" s="3">
        <v>42656</v>
      </c>
      <c r="E774" s="11" t="s">
        <v>378</v>
      </c>
      <c r="F774">
        <v>30</v>
      </c>
      <c r="G774" t="s">
        <v>344</v>
      </c>
      <c r="H774" t="s">
        <v>345</v>
      </c>
      <c r="I774">
        <v>2000</v>
      </c>
      <c r="J774">
        <v>38</v>
      </c>
      <c r="K774">
        <v>340.28</v>
      </c>
      <c r="L774">
        <v>212.58</v>
      </c>
      <c r="M774">
        <v>-6.18</v>
      </c>
      <c r="N774">
        <v>546.86</v>
      </c>
      <c r="O774">
        <v>2016</v>
      </c>
      <c r="P774">
        <v>10</v>
      </c>
      <c r="Q774">
        <v>13</v>
      </c>
      <c r="R774">
        <v>20160913</v>
      </c>
      <c r="S774" s="237" t="str">
        <f t="shared" si="12"/>
        <v>Oct</v>
      </c>
    </row>
    <row r="775" spans="1:19" x14ac:dyDescent="0.25">
      <c r="A775">
        <v>3624093000</v>
      </c>
      <c r="B775" t="str">
        <f>VLOOKUP(A775,'Energy Provider Accounts'!C:D,2,FALSE)</f>
        <v>Parks &amp; Rec</v>
      </c>
      <c r="C775" t="s">
        <v>342</v>
      </c>
      <c r="D775" s="3">
        <v>42684</v>
      </c>
      <c r="E775" s="11" t="s">
        <v>403</v>
      </c>
      <c r="F775">
        <v>30</v>
      </c>
      <c r="G775" t="s">
        <v>344</v>
      </c>
      <c r="H775" t="s">
        <v>345</v>
      </c>
      <c r="I775">
        <v>760</v>
      </c>
      <c r="J775">
        <v>4</v>
      </c>
      <c r="K775">
        <v>42.1</v>
      </c>
      <c r="L775">
        <v>85.78</v>
      </c>
      <c r="M775">
        <v>47.51</v>
      </c>
      <c r="N775">
        <v>175.45</v>
      </c>
      <c r="O775">
        <v>2016</v>
      </c>
      <c r="P775">
        <v>11</v>
      </c>
      <c r="Q775">
        <v>10</v>
      </c>
      <c r="R775">
        <v>20161011</v>
      </c>
      <c r="S775" s="237" t="str">
        <f t="shared" si="12"/>
        <v>Nov</v>
      </c>
    </row>
    <row r="776" spans="1:19" x14ac:dyDescent="0.25">
      <c r="A776">
        <v>3624093000</v>
      </c>
      <c r="B776" t="str">
        <f>VLOOKUP(A776,'Energy Provider Accounts'!C:D,2,FALSE)</f>
        <v>Parks &amp; Rec</v>
      </c>
      <c r="C776" t="s">
        <v>342</v>
      </c>
      <c r="D776" s="3">
        <v>42717</v>
      </c>
      <c r="E776" s="11" t="s">
        <v>380</v>
      </c>
      <c r="F776">
        <v>30</v>
      </c>
      <c r="G776" t="s">
        <v>344</v>
      </c>
      <c r="H776" t="s">
        <v>345</v>
      </c>
      <c r="I776">
        <v>480</v>
      </c>
      <c r="J776">
        <v>4</v>
      </c>
      <c r="K776">
        <v>35.08</v>
      </c>
      <c r="L776">
        <v>69.56</v>
      </c>
      <c r="M776">
        <v>53.01</v>
      </c>
      <c r="N776">
        <v>157.69999999999999</v>
      </c>
      <c r="O776">
        <v>2016</v>
      </c>
      <c r="P776">
        <v>12</v>
      </c>
      <c r="Q776">
        <v>13</v>
      </c>
      <c r="R776">
        <v>20161113</v>
      </c>
      <c r="S776" s="237" t="str">
        <f t="shared" si="12"/>
        <v>Dec</v>
      </c>
    </row>
    <row r="777" spans="1:19" x14ac:dyDescent="0.25">
      <c r="A777">
        <v>3624093000</v>
      </c>
      <c r="B777" t="str">
        <f>VLOOKUP(A777,'Energy Provider Accounts'!C:D,2,FALSE)</f>
        <v>Parks &amp; Rec</v>
      </c>
      <c r="C777" t="s">
        <v>342</v>
      </c>
      <c r="D777" s="3">
        <v>42748</v>
      </c>
      <c r="E777" s="11" t="s">
        <v>404</v>
      </c>
      <c r="F777">
        <v>30</v>
      </c>
      <c r="G777" t="s">
        <v>344</v>
      </c>
      <c r="H777" t="s">
        <v>345</v>
      </c>
      <c r="I777">
        <v>440</v>
      </c>
      <c r="J777">
        <v>1</v>
      </c>
      <c r="K777">
        <v>14.03</v>
      </c>
      <c r="L777">
        <v>41.77</v>
      </c>
      <c r="M777">
        <v>66.31</v>
      </c>
      <c r="N777">
        <v>122.16</v>
      </c>
      <c r="O777">
        <v>2017</v>
      </c>
      <c r="P777">
        <v>1</v>
      </c>
      <c r="Q777">
        <v>13</v>
      </c>
      <c r="R777">
        <v>20161214</v>
      </c>
      <c r="S777" s="237" t="str">
        <f t="shared" si="12"/>
        <v>Jan</v>
      </c>
    </row>
    <row r="778" spans="1:19" x14ac:dyDescent="0.25">
      <c r="A778">
        <v>3624093000</v>
      </c>
      <c r="B778" t="str">
        <f>VLOOKUP(A778,'Energy Provider Accounts'!C:D,2,FALSE)</f>
        <v>Parks &amp; Rec</v>
      </c>
      <c r="C778" t="s">
        <v>342</v>
      </c>
      <c r="D778" s="3">
        <v>42782</v>
      </c>
      <c r="E778" s="11" t="s">
        <v>382</v>
      </c>
      <c r="F778">
        <v>30</v>
      </c>
      <c r="G778" t="s">
        <v>344</v>
      </c>
      <c r="H778" t="s">
        <v>345</v>
      </c>
      <c r="I778">
        <v>560</v>
      </c>
      <c r="J778">
        <v>1</v>
      </c>
      <c r="K778">
        <v>10.52</v>
      </c>
      <c r="L778">
        <v>84.04</v>
      </c>
      <c r="M778">
        <v>45.3</v>
      </c>
      <c r="N778">
        <v>139.93</v>
      </c>
      <c r="O778">
        <v>2017</v>
      </c>
      <c r="P778">
        <v>2</v>
      </c>
      <c r="Q778">
        <v>16</v>
      </c>
      <c r="R778">
        <v>20170117</v>
      </c>
      <c r="S778" s="237" t="str">
        <f t="shared" si="12"/>
        <v>Feb</v>
      </c>
    </row>
    <row r="779" spans="1:19" x14ac:dyDescent="0.25">
      <c r="A779">
        <v>3624093000</v>
      </c>
      <c r="B779" t="str">
        <f>VLOOKUP(A779,'Energy Provider Accounts'!C:D,2,FALSE)</f>
        <v>Parks &amp; Rec</v>
      </c>
      <c r="C779" t="s">
        <v>342</v>
      </c>
      <c r="D779" s="3">
        <v>42811</v>
      </c>
      <c r="E779" s="11" t="s">
        <v>405</v>
      </c>
      <c r="F779">
        <v>30</v>
      </c>
      <c r="G779" t="s">
        <v>413</v>
      </c>
      <c r="H779" t="s">
        <v>345</v>
      </c>
      <c r="I779">
        <v>320</v>
      </c>
      <c r="J779">
        <v>1</v>
      </c>
      <c r="K779">
        <v>10.52</v>
      </c>
      <c r="L779">
        <v>42.5</v>
      </c>
      <c r="M779">
        <v>64.98</v>
      </c>
      <c r="N779">
        <v>118.05</v>
      </c>
      <c r="O779">
        <v>2017</v>
      </c>
      <c r="P779">
        <v>3</v>
      </c>
      <c r="Q779">
        <v>17</v>
      </c>
      <c r="R779">
        <v>20170215</v>
      </c>
      <c r="S779" s="237" t="str">
        <f t="shared" si="12"/>
        <v>Mar</v>
      </c>
    </row>
    <row r="780" spans="1:19" x14ac:dyDescent="0.25">
      <c r="A780">
        <v>3624093000</v>
      </c>
      <c r="B780" t="str">
        <f>VLOOKUP(A780,'Energy Provider Accounts'!C:D,2,FALSE)</f>
        <v>Parks &amp; Rec</v>
      </c>
      <c r="C780" t="s">
        <v>342</v>
      </c>
      <c r="D780" s="3">
        <v>42817</v>
      </c>
      <c r="E780" s="11" t="s">
        <v>405</v>
      </c>
      <c r="F780">
        <v>36</v>
      </c>
      <c r="G780" t="s">
        <v>344</v>
      </c>
      <c r="H780" t="s">
        <v>345</v>
      </c>
      <c r="I780">
        <v>1200</v>
      </c>
      <c r="J780">
        <v>5</v>
      </c>
      <c r="K780">
        <v>54.72</v>
      </c>
      <c r="L780">
        <v>151.71</v>
      </c>
      <c r="M780">
        <v>33.520000000000003</v>
      </c>
      <c r="N780">
        <v>240.05</v>
      </c>
      <c r="O780">
        <v>2017</v>
      </c>
      <c r="P780">
        <v>3</v>
      </c>
      <c r="Q780">
        <v>23</v>
      </c>
      <c r="R780">
        <v>20170215</v>
      </c>
      <c r="S780" s="237" t="str">
        <f t="shared" si="12"/>
        <v>Mar</v>
      </c>
    </row>
    <row r="781" spans="1:19" x14ac:dyDescent="0.25">
      <c r="A781">
        <v>3624093000</v>
      </c>
      <c r="B781" t="str">
        <f>VLOOKUP(A781,'Energy Provider Accounts'!C:D,2,FALSE)</f>
        <v>Parks &amp; Rec</v>
      </c>
      <c r="C781" t="s">
        <v>342</v>
      </c>
      <c r="D781" s="3">
        <v>42838</v>
      </c>
      <c r="E781" s="11" t="s">
        <v>420</v>
      </c>
      <c r="F781">
        <v>21</v>
      </c>
      <c r="G781" t="s">
        <v>344</v>
      </c>
      <c r="H781" t="s">
        <v>345</v>
      </c>
      <c r="I781">
        <v>880</v>
      </c>
      <c r="J781">
        <v>38</v>
      </c>
      <c r="K781">
        <v>233.28</v>
      </c>
      <c r="L781">
        <v>91.92</v>
      </c>
      <c r="M781">
        <v>20.71</v>
      </c>
      <c r="N781">
        <v>346.04</v>
      </c>
      <c r="O781">
        <v>2017</v>
      </c>
      <c r="P781">
        <v>4</v>
      </c>
      <c r="Q781">
        <v>13</v>
      </c>
      <c r="R781">
        <v>20170323</v>
      </c>
      <c r="S781" s="237" t="str">
        <f t="shared" si="12"/>
        <v>Apr</v>
      </c>
    </row>
    <row r="782" spans="1:19" x14ac:dyDescent="0.25">
      <c r="A782">
        <v>3624093000</v>
      </c>
      <c r="B782" t="str">
        <f>VLOOKUP(A782,'Energy Provider Accounts'!C:D,2,FALSE)</f>
        <v>Parks &amp; Rec</v>
      </c>
      <c r="C782" t="s">
        <v>342</v>
      </c>
      <c r="D782" s="3">
        <v>42866</v>
      </c>
      <c r="E782" s="11" t="s">
        <v>407</v>
      </c>
      <c r="F782">
        <v>30</v>
      </c>
      <c r="G782" t="s">
        <v>344</v>
      </c>
      <c r="H782" t="s">
        <v>345</v>
      </c>
      <c r="I782">
        <v>1920</v>
      </c>
      <c r="J782">
        <v>42</v>
      </c>
      <c r="K782">
        <v>375.36</v>
      </c>
      <c r="L782">
        <v>362.24</v>
      </c>
      <c r="M782">
        <v>-83.61</v>
      </c>
      <c r="N782">
        <v>654.25</v>
      </c>
      <c r="O782">
        <v>2017</v>
      </c>
      <c r="P782">
        <v>5</v>
      </c>
      <c r="Q782">
        <v>11</v>
      </c>
      <c r="R782">
        <v>20170411</v>
      </c>
      <c r="S782" s="237" t="str">
        <f t="shared" si="12"/>
        <v>May</v>
      </c>
    </row>
    <row r="783" spans="1:19" x14ac:dyDescent="0.25">
      <c r="A783">
        <v>3624093000</v>
      </c>
      <c r="B783" t="str">
        <f>VLOOKUP(A783,'Energy Provider Accounts'!C:D,2,FALSE)</f>
        <v>Parks &amp; Rec</v>
      </c>
      <c r="C783" t="s">
        <v>342</v>
      </c>
      <c r="D783" s="3">
        <v>42899</v>
      </c>
      <c r="E783" s="11" t="s">
        <v>386</v>
      </c>
      <c r="F783">
        <v>30</v>
      </c>
      <c r="G783" t="s">
        <v>344</v>
      </c>
      <c r="H783" t="s">
        <v>345</v>
      </c>
      <c r="I783">
        <v>3360</v>
      </c>
      <c r="J783">
        <v>44</v>
      </c>
      <c r="K783">
        <v>385.88</v>
      </c>
      <c r="L783">
        <v>519.96</v>
      </c>
      <c r="M783">
        <v>-151.85</v>
      </c>
      <c r="N783">
        <v>754.3</v>
      </c>
      <c r="O783">
        <v>2017</v>
      </c>
      <c r="P783">
        <v>6</v>
      </c>
      <c r="Q783">
        <v>13</v>
      </c>
      <c r="R783">
        <v>20170514</v>
      </c>
      <c r="S783" s="237" t="str">
        <f t="shared" si="12"/>
        <v>Jun</v>
      </c>
    </row>
    <row r="784" spans="1:19" x14ac:dyDescent="0.25">
      <c r="A784">
        <v>3624093000</v>
      </c>
      <c r="B784" t="str">
        <f>VLOOKUP(A784,'Energy Provider Accounts'!C:D,2,FALSE)</f>
        <v>Parks &amp; Rec</v>
      </c>
      <c r="C784" t="s">
        <v>342</v>
      </c>
      <c r="D784" s="3">
        <v>42928</v>
      </c>
      <c r="E784" s="11" t="s">
        <v>409</v>
      </c>
      <c r="F784">
        <v>30</v>
      </c>
      <c r="G784" t="s">
        <v>344</v>
      </c>
      <c r="H784" t="s">
        <v>345</v>
      </c>
      <c r="I784">
        <v>3560</v>
      </c>
      <c r="J784">
        <v>43</v>
      </c>
      <c r="K784">
        <v>387.43</v>
      </c>
      <c r="L784">
        <v>353.69</v>
      </c>
      <c r="M784">
        <v>-68.64</v>
      </c>
      <c r="N784">
        <v>672.75</v>
      </c>
      <c r="O784">
        <v>2017</v>
      </c>
      <c r="P784">
        <v>7</v>
      </c>
      <c r="Q784">
        <v>12</v>
      </c>
      <c r="R784">
        <v>20170612</v>
      </c>
      <c r="S784" s="237" t="str">
        <f t="shared" si="12"/>
        <v>Jul</v>
      </c>
    </row>
    <row r="785" spans="1:19" x14ac:dyDescent="0.25">
      <c r="A785">
        <v>3624093000</v>
      </c>
      <c r="B785" t="str">
        <f>VLOOKUP(A785,'Energy Provider Accounts'!C:D,2,FALSE)</f>
        <v>Parks &amp; Rec</v>
      </c>
      <c r="C785" t="s">
        <v>342</v>
      </c>
      <c r="D785" s="3">
        <v>42961</v>
      </c>
      <c r="E785" s="11" t="s">
        <v>410</v>
      </c>
      <c r="F785">
        <v>30</v>
      </c>
      <c r="G785" t="s">
        <v>344</v>
      </c>
      <c r="H785" t="s">
        <v>345</v>
      </c>
      <c r="I785">
        <v>3600</v>
      </c>
      <c r="J785">
        <v>20</v>
      </c>
      <c r="K785">
        <v>188.45</v>
      </c>
      <c r="L785">
        <v>561.20000000000005</v>
      </c>
      <c r="M785">
        <v>-172.71</v>
      </c>
      <c r="N785">
        <v>577.17999999999995</v>
      </c>
      <c r="O785">
        <v>2017</v>
      </c>
      <c r="P785">
        <v>8</v>
      </c>
      <c r="Q785">
        <v>14</v>
      </c>
      <c r="R785">
        <v>20170715</v>
      </c>
      <c r="S785" s="237" t="str">
        <f t="shared" si="12"/>
        <v>Aug</v>
      </c>
    </row>
    <row r="786" spans="1:19" x14ac:dyDescent="0.25">
      <c r="A786">
        <v>3624093000</v>
      </c>
      <c r="B786" t="str">
        <f>VLOOKUP(A786,'Energy Provider Accounts'!C:D,2,FALSE)</f>
        <v>Parks &amp; Rec</v>
      </c>
      <c r="C786" t="s">
        <v>342</v>
      </c>
      <c r="D786" s="3">
        <v>42782</v>
      </c>
      <c r="E786" s="11" t="s">
        <v>382</v>
      </c>
      <c r="F786">
        <v>30</v>
      </c>
      <c r="G786" t="s">
        <v>344</v>
      </c>
      <c r="H786" t="s">
        <v>414</v>
      </c>
      <c r="I786">
        <v>22</v>
      </c>
      <c r="J786">
        <v>0</v>
      </c>
      <c r="K786">
        <v>0</v>
      </c>
      <c r="L786">
        <v>11.34</v>
      </c>
      <c r="M786">
        <v>49.77</v>
      </c>
      <c r="N786">
        <v>61.14</v>
      </c>
      <c r="O786">
        <v>2017</v>
      </c>
      <c r="P786">
        <v>2</v>
      </c>
      <c r="Q786">
        <v>16</v>
      </c>
      <c r="R786">
        <v>20170117</v>
      </c>
      <c r="S786" s="237" t="str">
        <f t="shared" si="12"/>
        <v>Feb</v>
      </c>
    </row>
    <row r="787" spans="1:19" x14ac:dyDescent="0.25">
      <c r="A787">
        <v>3624093000</v>
      </c>
      <c r="B787" t="str">
        <f>VLOOKUP(A787,'Energy Provider Accounts'!C:D,2,FALSE)</f>
        <v>Parks &amp; Rec</v>
      </c>
      <c r="C787" t="s">
        <v>342</v>
      </c>
      <c r="D787" s="3">
        <v>42811</v>
      </c>
      <c r="E787" s="11" t="s">
        <v>405</v>
      </c>
      <c r="F787">
        <v>30</v>
      </c>
      <c r="G787" t="s">
        <v>344</v>
      </c>
      <c r="H787" t="s">
        <v>414</v>
      </c>
      <c r="I787">
        <v>18</v>
      </c>
      <c r="J787">
        <v>0</v>
      </c>
      <c r="K787">
        <v>0</v>
      </c>
      <c r="L787">
        <v>9.2200000000000006</v>
      </c>
      <c r="M787">
        <v>47.43</v>
      </c>
      <c r="N787">
        <v>56.67</v>
      </c>
      <c r="O787">
        <v>2017</v>
      </c>
      <c r="P787">
        <v>3</v>
      </c>
      <c r="Q787">
        <v>17</v>
      </c>
      <c r="R787">
        <v>20170215</v>
      </c>
      <c r="S787" s="237" t="str">
        <f t="shared" si="12"/>
        <v>Mar</v>
      </c>
    </row>
    <row r="788" spans="1:19" x14ac:dyDescent="0.25">
      <c r="A788">
        <v>3624093000</v>
      </c>
      <c r="B788" t="str">
        <f>VLOOKUP(A788,'Energy Provider Accounts'!C:D,2,FALSE)</f>
        <v>Parks &amp; Rec</v>
      </c>
      <c r="C788" t="s">
        <v>342</v>
      </c>
      <c r="D788" s="3">
        <v>42838</v>
      </c>
      <c r="E788" s="11" t="s">
        <v>406</v>
      </c>
      <c r="F788">
        <v>30</v>
      </c>
      <c r="G788" t="s">
        <v>344</v>
      </c>
      <c r="H788" t="s">
        <v>414</v>
      </c>
      <c r="I788">
        <v>17</v>
      </c>
      <c r="J788">
        <v>0</v>
      </c>
      <c r="K788">
        <v>0</v>
      </c>
      <c r="L788">
        <v>8.59</v>
      </c>
      <c r="M788">
        <v>46.83</v>
      </c>
      <c r="N788">
        <v>55.44</v>
      </c>
      <c r="O788">
        <v>2017</v>
      </c>
      <c r="P788">
        <v>4</v>
      </c>
      <c r="Q788">
        <v>13</v>
      </c>
      <c r="R788">
        <v>20170314</v>
      </c>
      <c r="S788" s="237" t="str">
        <f t="shared" si="12"/>
        <v>Apr</v>
      </c>
    </row>
    <row r="789" spans="1:19" x14ac:dyDescent="0.25">
      <c r="A789">
        <v>3624093000</v>
      </c>
      <c r="B789" t="str">
        <f>VLOOKUP(A789,'Energy Provider Accounts'!C:D,2,FALSE)</f>
        <v>Parks &amp; Rec</v>
      </c>
      <c r="C789" t="s">
        <v>342</v>
      </c>
      <c r="D789" s="3">
        <v>42866</v>
      </c>
      <c r="E789" s="11" t="s">
        <v>407</v>
      </c>
      <c r="F789">
        <v>30</v>
      </c>
      <c r="G789" t="s">
        <v>344</v>
      </c>
      <c r="H789" t="s">
        <v>414</v>
      </c>
      <c r="I789">
        <v>38</v>
      </c>
      <c r="J789">
        <v>0</v>
      </c>
      <c r="K789">
        <v>0</v>
      </c>
      <c r="L789">
        <v>19.36</v>
      </c>
      <c r="M789">
        <v>59.12</v>
      </c>
      <c r="N789">
        <v>78.510000000000005</v>
      </c>
      <c r="O789">
        <v>2017</v>
      </c>
      <c r="P789">
        <v>5</v>
      </c>
      <c r="Q789">
        <v>11</v>
      </c>
      <c r="R789">
        <v>20170411</v>
      </c>
      <c r="S789" s="237" t="str">
        <f t="shared" si="12"/>
        <v>May</v>
      </c>
    </row>
    <row r="790" spans="1:19" x14ac:dyDescent="0.25">
      <c r="A790">
        <v>3624093000</v>
      </c>
      <c r="B790" t="str">
        <f>VLOOKUP(A790,'Energy Provider Accounts'!C:D,2,FALSE)</f>
        <v>Parks &amp; Rec</v>
      </c>
      <c r="C790" t="s">
        <v>342</v>
      </c>
      <c r="D790" s="3">
        <v>42990</v>
      </c>
      <c r="E790" s="11" t="s">
        <v>389</v>
      </c>
      <c r="F790">
        <v>30</v>
      </c>
      <c r="G790" t="s">
        <v>344</v>
      </c>
      <c r="H790" t="s">
        <v>345</v>
      </c>
      <c r="I790">
        <v>2080</v>
      </c>
      <c r="J790">
        <v>35</v>
      </c>
      <c r="K790">
        <v>318.91000000000003</v>
      </c>
      <c r="L790">
        <v>18.260000000000002</v>
      </c>
      <c r="M790">
        <v>93.09</v>
      </c>
      <c r="N790">
        <v>430.43</v>
      </c>
      <c r="O790">
        <v>2017</v>
      </c>
      <c r="P790">
        <v>9</v>
      </c>
      <c r="Q790">
        <v>12</v>
      </c>
      <c r="R790">
        <v>20170813</v>
      </c>
      <c r="S790" s="237" t="str">
        <f t="shared" si="12"/>
        <v>Sep</v>
      </c>
    </row>
    <row r="791" spans="1:19" x14ac:dyDescent="0.25">
      <c r="A791">
        <v>3624093000</v>
      </c>
      <c r="B791" t="str">
        <f>VLOOKUP(A791,'Energy Provider Accounts'!C:D,2,FALSE)</f>
        <v>Parks &amp; Rec</v>
      </c>
      <c r="C791" t="s">
        <v>342</v>
      </c>
      <c r="D791" s="3">
        <v>42899</v>
      </c>
      <c r="E791" s="11" t="s">
        <v>386</v>
      </c>
      <c r="F791">
        <v>30</v>
      </c>
      <c r="G791" t="s">
        <v>344</v>
      </c>
      <c r="H791" t="s">
        <v>414</v>
      </c>
      <c r="I791">
        <v>54</v>
      </c>
      <c r="J791">
        <v>0</v>
      </c>
      <c r="K791">
        <v>0</v>
      </c>
      <c r="L791">
        <v>29.29</v>
      </c>
      <c r="M791">
        <v>68.489999999999995</v>
      </c>
      <c r="N791">
        <v>97.81</v>
      </c>
      <c r="O791">
        <v>2017</v>
      </c>
      <c r="P791">
        <v>6</v>
      </c>
      <c r="Q791">
        <v>13</v>
      </c>
      <c r="R791">
        <v>20170514</v>
      </c>
      <c r="S791" s="237" t="str">
        <f t="shared" si="12"/>
        <v>Jun</v>
      </c>
    </row>
    <row r="792" spans="1:19" x14ac:dyDescent="0.25">
      <c r="A792">
        <v>3624093000</v>
      </c>
      <c r="B792" t="str">
        <f>VLOOKUP(A792,'Energy Provider Accounts'!C:D,2,FALSE)</f>
        <v>Parks &amp; Rec</v>
      </c>
      <c r="C792" t="s">
        <v>342</v>
      </c>
      <c r="D792" s="3">
        <v>42928</v>
      </c>
      <c r="E792" s="11" t="s">
        <v>409</v>
      </c>
      <c r="F792">
        <v>30</v>
      </c>
      <c r="G792" t="s">
        <v>344</v>
      </c>
      <c r="H792" t="s">
        <v>414</v>
      </c>
      <c r="I792">
        <v>33</v>
      </c>
      <c r="J792">
        <v>0</v>
      </c>
      <c r="K792">
        <v>0</v>
      </c>
      <c r="L792">
        <v>18.059999999999999</v>
      </c>
      <c r="M792">
        <v>56.62</v>
      </c>
      <c r="N792">
        <v>74.7</v>
      </c>
      <c r="O792">
        <v>2017</v>
      </c>
      <c r="P792">
        <v>7</v>
      </c>
      <c r="Q792">
        <v>12</v>
      </c>
      <c r="R792">
        <v>20170612</v>
      </c>
      <c r="S792" s="237" t="str">
        <f t="shared" si="12"/>
        <v>Jul</v>
      </c>
    </row>
    <row r="793" spans="1:19" x14ac:dyDescent="0.25">
      <c r="A793">
        <v>3624093000</v>
      </c>
      <c r="B793" t="str">
        <f>VLOOKUP(A793,'Energy Provider Accounts'!C:D,2,FALSE)</f>
        <v>Parks &amp; Rec</v>
      </c>
      <c r="C793" t="s">
        <v>342</v>
      </c>
      <c r="D793" s="3">
        <v>42961</v>
      </c>
      <c r="E793" s="11" t="s">
        <v>410</v>
      </c>
      <c r="F793">
        <v>30</v>
      </c>
      <c r="G793" t="s">
        <v>344</v>
      </c>
      <c r="H793" t="s">
        <v>414</v>
      </c>
      <c r="I793">
        <v>23</v>
      </c>
      <c r="J793">
        <v>0</v>
      </c>
      <c r="K793">
        <v>0</v>
      </c>
      <c r="L793">
        <v>12.72</v>
      </c>
      <c r="M793">
        <v>51.51</v>
      </c>
      <c r="N793">
        <v>64.25</v>
      </c>
      <c r="O793">
        <v>2017</v>
      </c>
      <c r="P793">
        <v>8</v>
      </c>
      <c r="Q793">
        <v>14</v>
      </c>
      <c r="R793">
        <v>20170715</v>
      </c>
      <c r="S793" s="237" t="str">
        <f t="shared" si="12"/>
        <v>Aug</v>
      </c>
    </row>
    <row r="794" spans="1:19" x14ac:dyDescent="0.25">
      <c r="A794">
        <v>3624093000</v>
      </c>
      <c r="B794" t="str">
        <f>VLOOKUP(A794,'Energy Provider Accounts'!C:D,2,FALSE)</f>
        <v>Parks &amp; Rec</v>
      </c>
      <c r="C794" t="s">
        <v>342</v>
      </c>
      <c r="D794" s="3">
        <v>43021</v>
      </c>
      <c r="E794" s="11" t="s">
        <v>411</v>
      </c>
      <c r="F794">
        <v>30</v>
      </c>
      <c r="G794" t="s">
        <v>344</v>
      </c>
      <c r="H794" t="s">
        <v>345</v>
      </c>
      <c r="I794">
        <v>2440</v>
      </c>
      <c r="J794">
        <v>36</v>
      </c>
      <c r="K794">
        <v>333.41</v>
      </c>
      <c r="L794">
        <v>20.54</v>
      </c>
      <c r="M794">
        <v>94.22</v>
      </c>
      <c r="N794">
        <v>448.35</v>
      </c>
      <c r="O794">
        <v>2017</v>
      </c>
      <c r="P794">
        <v>10</v>
      </c>
      <c r="Q794">
        <v>13</v>
      </c>
      <c r="R794">
        <v>20170913</v>
      </c>
      <c r="S794" s="237" t="str">
        <f t="shared" si="12"/>
        <v>Oct</v>
      </c>
    </row>
    <row r="795" spans="1:19" x14ac:dyDescent="0.25">
      <c r="A795">
        <v>3624093000</v>
      </c>
      <c r="B795" t="str">
        <f>VLOOKUP(A795,'Energy Provider Accounts'!C:D,2,FALSE)</f>
        <v>Parks &amp; Rec</v>
      </c>
      <c r="C795" t="s">
        <v>342</v>
      </c>
      <c r="D795" s="3">
        <v>42979</v>
      </c>
      <c r="E795" s="11" t="s">
        <v>416</v>
      </c>
      <c r="F795">
        <v>18</v>
      </c>
      <c r="G795" t="s">
        <v>413</v>
      </c>
      <c r="H795" t="s">
        <v>414</v>
      </c>
      <c r="I795">
        <v>15</v>
      </c>
      <c r="J795">
        <v>0</v>
      </c>
      <c r="K795">
        <v>0</v>
      </c>
      <c r="L795">
        <v>8.09</v>
      </c>
      <c r="M795">
        <v>31.62</v>
      </c>
      <c r="N795">
        <v>39.72</v>
      </c>
      <c r="O795">
        <v>2017</v>
      </c>
      <c r="P795">
        <v>9</v>
      </c>
      <c r="Q795">
        <v>1</v>
      </c>
      <c r="R795">
        <v>20170814</v>
      </c>
      <c r="S795" s="237" t="str">
        <f t="shared" si="12"/>
        <v>Sep</v>
      </c>
    </row>
    <row r="796" spans="1:19" x14ac:dyDescent="0.25">
      <c r="A796">
        <v>3624093000</v>
      </c>
      <c r="B796" t="str">
        <f>VLOOKUP(A796,'Energy Provider Accounts'!C:D,2,FALSE)</f>
        <v>Parks &amp; Rec</v>
      </c>
      <c r="C796" t="s">
        <v>342</v>
      </c>
      <c r="D796" s="3">
        <v>43049</v>
      </c>
      <c r="E796" s="11" t="s">
        <v>391</v>
      </c>
      <c r="F796">
        <v>30</v>
      </c>
      <c r="G796" t="s">
        <v>344</v>
      </c>
      <c r="H796" t="s">
        <v>345</v>
      </c>
      <c r="I796">
        <v>1320</v>
      </c>
      <c r="J796">
        <v>35</v>
      </c>
      <c r="K796">
        <v>318.91000000000003</v>
      </c>
      <c r="L796">
        <v>10.67</v>
      </c>
      <c r="M796">
        <v>91.07</v>
      </c>
      <c r="N796">
        <v>420.82</v>
      </c>
      <c r="O796">
        <v>2017</v>
      </c>
      <c r="P796">
        <v>11</v>
      </c>
      <c r="Q796">
        <v>10</v>
      </c>
      <c r="R796">
        <v>20171011</v>
      </c>
      <c r="S796" s="237" t="str">
        <f t="shared" si="12"/>
        <v>Nov</v>
      </c>
    </row>
    <row r="797" spans="1:19" x14ac:dyDescent="0.25">
      <c r="A797">
        <v>3624093000</v>
      </c>
      <c r="B797" t="str">
        <f>VLOOKUP(A797,'Energy Provider Accounts'!C:D,2,FALSE)</f>
        <v>Parks &amp; Rec</v>
      </c>
      <c r="C797" t="s">
        <v>342</v>
      </c>
      <c r="D797" s="3">
        <v>42990</v>
      </c>
      <c r="E797" s="11" t="s">
        <v>417</v>
      </c>
      <c r="F797">
        <v>12</v>
      </c>
      <c r="G797" t="s">
        <v>344</v>
      </c>
      <c r="H797" t="s">
        <v>414</v>
      </c>
      <c r="I797">
        <v>3</v>
      </c>
      <c r="J797">
        <v>0</v>
      </c>
      <c r="K797">
        <v>0</v>
      </c>
      <c r="L797">
        <v>0</v>
      </c>
      <c r="M797">
        <v>16.760000000000002</v>
      </c>
      <c r="N797">
        <v>16.77</v>
      </c>
      <c r="O797">
        <v>2017</v>
      </c>
      <c r="P797">
        <v>9</v>
      </c>
      <c r="Q797">
        <v>12</v>
      </c>
      <c r="R797">
        <v>20170831</v>
      </c>
      <c r="S797" s="237" t="str">
        <f t="shared" si="12"/>
        <v>Sep</v>
      </c>
    </row>
    <row r="798" spans="1:19" x14ac:dyDescent="0.25">
      <c r="A798">
        <v>3624093000</v>
      </c>
      <c r="B798" t="str">
        <f>VLOOKUP(A798,'Energy Provider Accounts'!C:D,2,FALSE)</f>
        <v>Parks &amp; Rec</v>
      </c>
      <c r="C798" t="s">
        <v>342</v>
      </c>
      <c r="D798" s="3">
        <v>43021</v>
      </c>
      <c r="E798" s="11" t="s">
        <v>411</v>
      </c>
      <c r="F798">
        <v>30</v>
      </c>
      <c r="G798" t="s">
        <v>344</v>
      </c>
      <c r="H798" t="s">
        <v>414</v>
      </c>
      <c r="I798">
        <v>19</v>
      </c>
      <c r="J798">
        <v>0</v>
      </c>
      <c r="K798">
        <v>0</v>
      </c>
      <c r="L798">
        <v>0</v>
      </c>
      <c r="M798">
        <v>48.12</v>
      </c>
      <c r="N798">
        <v>48.14</v>
      </c>
      <c r="O798">
        <v>2017</v>
      </c>
      <c r="P798">
        <v>10</v>
      </c>
      <c r="Q798">
        <v>13</v>
      </c>
      <c r="R798">
        <v>20170913</v>
      </c>
      <c r="S798" s="237" t="str">
        <f t="shared" si="12"/>
        <v>Oct</v>
      </c>
    </row>
    <row r="799" spans="1:19" x14ac:dyDescent="0.25">
      <c r="A799">
        <v>3624093000</v>
      </c>
      <c r="B799" t="str">
        <f>VLOOKUP(A799,'Energy Provider Accounts'!C:D,2,FALSE)</f>
        <v>Parks &amp; Rec</v>
      </c>
      <c r="C799" t="s">
        <v>342</v>
      </c>
      <c r="D799" s="3">
        <v>43049</v>
      </c>
      <c r="E799" s="11" t="s">
        <v>391</v>
      </c>
      <c r="F799">
        <v>30</v>
      </c>
      <c r="G799" t="s">
        <v>344</v>
      </c>
      <c r="H799" t="s">
        <v>414</v>
      </c>
      <c r="I799">
        <v>18</v>
      </c>
      <c r="J799">
        <v>0</v>
      </c>
      <c r="K799">
        <v>0</v>
      </c>
      <c r="L799">
        <v>0</v>
      </c>
      <c r="M799">
        <v>47.73</v>
      </c>
      <c r="N799">
        <v>47.75</v>
      </c>
      <c r="O799">
        <v>2017</v>
      </c>
      <c r="P799">
        <v>11</v>
      </c>
      <c r="Q799">
        <v>10</v>
      </c>
      <c r="R799">
        <v>20171011</v>
      </c>
      <c r="S799" s="237" t="str">
        <f t="shared" si="12"/>
        <v>Nov</v>
      </c>
    </row>
    <row r="800" spans="1:19" x14ac:dyDescent="0.25">
      <c r="A800">
        <v>3624093000</v>
      </c>
      <c r="B800" t="str">
        <f>VLOOKUP(A800,'Energy Provider Accounts'!C:D,2,FALSE)</f>
        <v>Parks &amp; Rec</v>
      </c>
      <c r="C800" t="s">
        <v>342</v>
      </c>
      <c r="D800" s="3">
        <v>43082</v>
      </c>
      <c r="E800" s="11" t="s">
        <v>419</v>
      </c>
      <c r="F800">
        <v>30</v>
      </c>
      <c r="G800" t="s">
        <v>344</v>
      </c>
      <c r="H800" t="s">
        <v>345</v>
      </c>
      <c r="I800">
        <v>560</v>
      </c>
      <c r="J800">
        <v>2</v>
      </c>
      <c r="K800">
        <v>18.12</v>
      </c>
      <c r="L800">
        <v>4.7</v>
      </c>
      <c r="M800">
        <v>85.7</v>
      </c>
      <c r="N800">
        <v>108.56</v>
      </c>
      <c r="O800">
        <v>2017</v>
      </c>
      <c r="P800">
        <v>12</v>
      </c>
      <c r="Q800">
        <v>13</v>
      </c>
      <c r="R800">
        <v>20171113</v>
      </c>
      <c r="S800" s="237" t="str">
        <f t="shared" si="12"/>
        <v>Dec</v>
      </c>
    </row>
    <row r="801" spans="1:19" x14ac:dyDescent="0.25">
      <c r="A801">
        <v>3624093000</v>
      </c>
      <c r="B801" t="str">
        <f>VLOOKUP(A801,'Energy Provider Accounts'!C:D,2,FALSE)</f>
        <v>Parks &amp; Rec</v>
      </c>
      <c r="C801" t="s">
        <v>342</v>
      </c>
      <c r="D801" s="3">
        <v>43082</v>
      </c>
      <c r="E801" s="11" t="s">
        <v>419</v>
      </c>
      <c r="F801">
        <v>30</v>
      </c>
      <c r="G801" t="s">
        <v>344</v>
      </c>
      <c r="H801" t="s">
        <v>414</v>
      </c>
      <c r="I801">
        <v>21</v>
      </c>
      <c r="J801">
        <v>0</v>
      </c>
      <c r="K801">
        <v>0</v>
      </c>
      <c r="L801">
        <v>0</v>
      </c>
      <c r="M801">
        <v>49.58</v>
      </c>
      <c r="N801">
        <v>49.6</v>
      </c>
      <c r="O801">
        <v>2017</v>
      </c>
      <c r="P801">
        <v>12</v>
      </c>
      <c r="Q801">
        <v>13</v>
      </c>
      <c r="R801">
        <v>20171113</v>
      </c>
      <c r="S801" s="237" t="str">
        <f t="shared" si="12"/>
        <v>Dec</v>
      </c>
    </row>
    <row r="802" spans="1:19" x14ac:dyDescent="0.25">
      <c r="A802">
        <v>3624093500</v>
      </c>
      <c r="B802" t="str">
        <f>VLOOKUP(A802,'Energy Provider Accounts'!C:D,2,FALSE)</f>
        <v>Parks &amp; Rec</v>
      </c>
      <c r="C802" t="s">
        <v>342</v>
      </c>
      <c r="D802" s="3">
        <v>42383</v>
      </c>
      <c r="E802" s="11" t="s">
        <v>393</v>
      </c>
      <c r="F802">
        <v>30</v>
      </c>
      <c r="G802" t="s">
        <v>344</v>
      </c>
      <c r="H802" t="s">
        <v>345</v>
      </c>
      <c r="I802">
        <v>2240</v>
      </c>
      <c r="J802">
        <v>4</v>
      </c>
      <c r="K802">
        <v>40.42</v>
      </c>
      <c r="L802">
        <v>13.58</v>
      </c>
      <c r="M802">
        <v>98.94</v>
      </c>
      <c r="N802">
        <v>152.97999999999999</v>
      </c>
      <c r="O802">
        <v>2016</v>
      </c>
      <c r="P802">
        <v>1</v>
      </c>
      <c r="Q802">
        <v>14</v>
      </c>
      <c r="R802">
        <v>20151215</v>
      </c>
      <c r="S802" s="237" t="str">
        <f t="shared" si="12"/>
        <v>Jan</v>
      </c>
    </row>
    <row r="803" spans="1:19" x14ac:dyDescent="0.25">
      <c r="A803">
        <v>3624093500</v>
      </c>
      <c r="B803" t="str">
        <f>VLOOKUP(A803,'Energy Provider Accounts'!C:D,2,FALSE)</f>
        <v>Parks &amp; Rec</v>
      </c>
      <c r="C803" t="s">
        <v>342</v>
      </c>
      <c r="D803" s="3">
        <v>42412</v>
      </c>
      <c r="E803" s="11" t="s">
        <v>394</v>
      </c>
      <c r="F803">
        <v>30</v>
      </c>
      <c r="G803" t="s">
        <v>344</v>
      </c>
      <c r="H803" t="s">
        <v>345</v>
      </c>
      <c r="I803">
        <v>2000</v>
      </c>
      <c r="J803">
        <v>4</v>
      </c>
      <c r="K803">
        <v>37.049999999999997</v>
      </c>
      <c r="L803">
        <v>8.9600000000000009</v>
      </c>
      <c r="M803">
        <v>91.84</v>
      </c>
      <c r="N803">
        <v>137.91999999999999</v>
      </c>
      <c r="O803">
        <v>2016</v>
      </c>
      <c r="P803">
        <v>2</v>
      </c>
      <c r="Q803">
        <v>12</v>
      </c>
      <c r="R803">
        <v>20160113</v>
      </c>
      <c r="S803" s="237" t="str">
        <f t="shared" si="12"/>
        <v>Feb</v>
      </c>
    </row>
    <row r="804" spans="1:19" x14ac:dyDescent="0.25">
      <c r="A804">
        <v>3624093500</v>
      </c>
      <c r="B804" t="str">
        <f>VLOOKUP(A804,'Energy Provider Accounts'!C:D,2,FALSE)</f>
        <v>Parks &amp; Rec</v>
      </c>
      <c r="C804" t="s">
        <v>342</v>
      </c>
      <c r="D804" s="3">
        <v>42444</v>
      </c>
      <c r="E804" s="11" t="s">
        <v>395</v>
      </c>
      <c r="F804">
        <v>30</v>
      </c>
      <c r="G804" t="s">
        <v>344</v>
      </c>
      <c r="H804" t="s">
        <v>345</v>
      </c>
      <c r="I804">
        <v>2280</v>
      </c>
      <c r="J804">
        <v>6</v>
      </c>
      <c r="K804">
        <v>57.26</v>
      </c>
      <c r="L804">
        <v>28.75</v>
      </c>
      <c r="M804">
        <v>92.94</v>
      </c>
      <c r="N804">
        <v>179.03</v>
      </c>
      <c r="O804">
        <v>2016</v>
      </c>
      <c r="P804">
        <v>3</v>
      </c>
      <c r="Q804">
        <v>15</v>
      </c>
      <c r="R804">
        <v>20160214</v>
      </c>
      <c r="S804" s="237" t="str">
        <f t="shared" si="12"/>
        <v>Mar</v>
      </c>
    </row>
    <row r="805" spans="1:19" x14ac:dyDescent="0.25">
      <c r="A805">
        <v>3624093500</v>
      </c>
      <c r="B805" t="str">
        <f>VLOOKUP(A805,'Energy Provider Accounts'!C:D,2,FALSE)</f>
        <v>Parks &amp; Rec</v>
      </c>
      <c r="C805" t="s">
        <v>342</v>
      </c>
      <c r="D805" s="3">
        <v>42475</v>
      </c>
      <c r="E805" s="11" t="s">
        <v>372</v>
      </c>
      <c r="F805">
        <v>30</v>
      </c>
      <c r="G805" t="s">
        <v>344</v>
      </c>
      <c r="H805" t="s">
        <v>345</v>
      </c>
      <c r="I805">
        <v>3560</v>
      </c>
      <c r="J805">
        <v>75</v>
      </c>
      <c r="K805">
        <v>636.54999999999995</v>
      </c>
      <c r="L805">
        <v>28.19</v>
      </c>
      <c r="M805">
        <v>97.96</v>
      </c>
      <c r="N805">
        <v>762.96</v>
      </c>
      <c r="O805">
        <v>2016</v>
      </c>
      <c r="P805">
        <v>4</v>
      </c>
      <c r="Q805">
        <v>15</v>
      </c>
      <c r="R805">
        <v>20160316</v>
      </c>
      <c r="S805" s="237" t="str">
        <f t="shared" si="12"/>
        <v>Apr</v>
      </c>
    </row>
    <row r="806" spans="1:19" x14ac:dyDescent="0.25">
      <c r="A806">
        <v>3624093500</v>
      </c>
      <c r="B806" t="str">
        <f>VLOOKUP(A806,'Energy Provider Accounts'!C:D,2,FALSE)</f>
        <v>Parks &amp; Rec</v>
      </c>
      <c r="C806" t="s">
        <v>342</v>
      </c>
      <c r="D806" s="3">
        <v>42502</v>
      </c>
      <c r="E806" s="11" t="s">
        <v>397</v>
      </c>
      <c r="F806">
        <v>30</v>
      </c>
      <c r="G806" t="s">
        <v>344</v>
      </c>
      <c r="H806" t="s">
        <v>345</v>
      </c>
      <c r="I806">
        <v>5240</v>
      </c>
      <c r="J806">
        <v>80</v>
      </c>
      <c r="K806">
        <v>676.97</v>
      </c>
      <c r="L806">
        <v>41.87</v>
      </c>
      <c r="M806">
        <v>104.54</v>
      </c>
      <c r="N806">
        <v>823.66</v>
      </c>
      <c r="O806">
        <v>2016</v>
      </c>
      <c r="P806">
        <v>5</v>
      </c>
      <c r="Q806">
        <v>12</v>
      </c>
      <c r="R806">
        <v>20160412</v>
      </c>
      <c r="S806" s="237" t="str">
        <f t="shared" si="12"/>
        <v>May</v>
      </c>
    </row>
    <row r="807" spans="1:19" x14ac:dyDescent="0.25">
      <c r="A807">
        <v>3624093500</v>
      </c>
      <c r="B807" t="str">
        <f>VLOOKUP(A807,'Energy Provider Accounts'!C:D,2,FALSE)</f>
        <v>Parks &amp; Rec</v>
      </c>
      <c r="C807" t="s">
        <v>342</v>
      </c>
      <c r="D807" s="3">
        <v>42534</v>
      </c>
      <c r="E807" s="11" t="s">
        <v>398</v>
      </c>
      <c r="F807">
        <v>30</v>
      </c>
      <c r="G807" t="s">
        <v>344</v>
      </c>
      <c r="H807" t="s">
        <v>345</v>
      </c>
      <c r="I807">
        <v>6000</v>
      </c>
      <c r="J807">
        <v>78</v>
      </c>
      <c r="K807">
        <v>660.13</v>
      </c>
      <c r="L807">
        <v>25.74</v>
      </c>
      <c r="M807">
        <v>107.52</v>
      </c>
      <c r="N807">
        <v>793.66</v>
      </c>
      <c r="O807">
        <v>2016</v>
      </c>
      <c r="P807">
        <v>6</v>
      </c>
      <c r="Q807">
        <v>13</v>
      </c>
      <c r="R807">
        <v>20160514</v>
      </c>
      <c r="S807" s="237" t="str">
        <f t="shared" si="12"/>
        <v>Jun</v>
      </c>
    </row>
    <row r="808" spans="1:19" x14ac:dyDescent="0.25">
      <c r="A808">
        <v>3624093500</v>
      </c>
      <c r="B808" t="str">
        <f>VLOOKUP(A808,'Energy Provider Accounts'!C:D,2,FALSE)</f>
        <v>Parks &amp; Rec</v>
      </c>
      <c r="C808" t="s">
        <v>342</v>
      </c>
      <c r="D808" s="3">
        <v>42565</v>
      </c>
      <c r="E808" s="11" t="s">
        <v>399</v>
      </c>
      <c r="F808">
        <v>30</v>
      </c>
      <c r="G808" t="s">
        <v>344</v>
      </c>
      <c r="H808" t="s">
        <v>345</v>
      </c>
      <c r="I808">
        <v>5360</v>
      </c>
      <c r="J808">
        <v>80</v>
      </c>
      <c r="K808">
        <v>684.8</v>
      </c>
      <c r="L808">
        <v>673.97</v>
      </c>
      <c r="M808">
        <v>-215.83</v>
      </c>
      <c r="N808">
        <v>1143.33</v>
      </c>
      <c r="O808">
        <v>2016</v>
      </c>
      <c r="P808">
        <v>7</v>
      </c>
      <c r="Q808">
        <v>14</v>
      </c>
      <c r="R808">
        <v>20160614</v>
      </c>
      <c r="S808" s="237" t="str">
        <f t="shared" si="12"/>
        <v>Jul</v>
      </c>
    </row>
    <row r="809" spans="1:19" x14ac:dyDescent="0.25">
      <c r="A809">
        <v>3624093500</v>
      </c>
      <c r="B809" t="str">
        <f>VLOOKUP(A809,'Energy Provider Accounts'!C:D,2,FALSE)</f>
        <v>Parks &amp; Rec</v>
      </c>
      <c r="C809" t="s">
        <v>342</v>
      </c>
      <c r="D809" s="3">
        <v>42597</v>
      </c>
      <c r="E809" s="11" t="s">
        <v>400</v>
      </c>
      <c r="F809">
        <v>30</v>
      </c>
      <c r="G809" t="s">
        <v>344</v>
      </c>
      <c r="H809" t="s">
        <v>345</v>
      </c>
      <c r="I809">
        <v>3600</v>
      </c>
      <c r="J809">
        <v>77</v>
      </c>
      <c r="K809">
        <v>677.04</v>
      </c>
      <c r="L809">
        <v>372.49</v>
      </c>
      <c r="M809">
        <v>-73.569999999999993</v>
      </c>
      <c r="N809">
        <v>976.29</v>
      </c>
      <c r="O809">
        <v>2016</v>
      </c>
      <c r="P809">
        <v>8</v>
      </c>
      <c r="Q809">
        <v>15</v>
      </c>
      <c r="R809">
        <v>20160716</v>
      </c>
      <c r="S809" s="237" t="str">
        <f t="shared" si="12"/>
        <v>Aug</v>
      </c>
    </row>
    <row r="810" spans="1:19" x14ac:dyDescent="0.25">
      <c r="A810">
        <v>3624093500</v>
      </c>
      <c r="B810" t="str">
        <f>VLOOKUP(A810,'Energy Provider Accounts'!C:D,2,FALSE)</f>
        <v>Parks &amp; Rec</v>
      </c>
      <c r="C810" t="s">
        <v>342</v>
      </c>
      <c r="D810" s="3">
        <v>42626</v>
      </c>
      <c r="E810" s="11" t="s">
        <v>401</v>
      </c>
      <c r="F810">
        <v>30</v>
      </c>
      <c r="G810" t="s">
        <v>344</v>
      </c>
      <c r="H810" t="s">
        <v>345</v>
      </c>
      <c r="I810">
        <v>2160</v>
      </c>
      <c r="J810">
        <v>10</v>
      </c>
      <c r="K810">
        <v>91.21</v>
      </c>
      <c r="L810">
        <v>361.13</v>
      </c>
      <c r="M810">
        <v>-79.47</v>
      </c>
      <c r="N810">
        <v>373</v>
      </c>
      <c r="O810">
        <v>2016</v>
      </c>
      <c r="P810">
        <v>9</v>
      </c>
      <c r="Q810">
        <v>13</v>
      </c>
      <c r="R810">
        <v>20160814</v>
      </c>
      <c r="S810" s="237" t="str">
        <f t="shared" si="12"/>
        <v>Sep</v>
      </c>
    </row>
    <row r="811" spans="1:19" x14ac:dyDescent="0.25">
      <c r="A811">
        <v>3624093500</v>
      </c>
      <c r="B811" t="str">
        <f>VLOOKUP(A811,'Energy Provider Accounts'!C:D,2,FALSE)</f>
        <v>Parks &amp; Rec</v>
      </c>
      <c r="C811" t="s">
        <v>342</v>
      </c>
      <c r="D811" s="3">
        <v>42656</v>
      </c>
      <c r="E811" s="11" t="s">
        <v>378</v>
      </c>
      <c r="F811">
        <v>30</v>
      </c>
      <c r="G811" t="s">
        <v>344</v>
      </c>
      <c r="H811" t="s">
        <v>345</v>
      </c>
      <c r="I811">
        <v>2960</v>
      </c>
      <c r="J811">
        <v>78</v>
      </c>
      <c r="K811">
        <v>691.08</v>
      </c>
      <c r="L811">
        <v>314.62</v>
      </c>
      <c r="M811">
        <v>-49.46</v>
      </c>
      <c r="N811">
        <v>956.57</v>
      </c>
      <c r="O811">
        <v>2016</v>
      </c>
      <c r="P811">
        <v>10</v>
      </c>
      <c r="Q811">
        <v>13</v>
      </c>
      <c r="R811">
        <v>20160913</v>
      </c>
      <c r="S811" s="237" t="str">
        <f t="shared" si="12"/>
        <v>Oct</v>
      </c>
    </row>
    <row r="812" spans="1:19" x14ac:dyDescent="0.25">
      <c r="A812">
        <v>3624093500</v>
      </c>
      <c r="B812" t="str">
        <f>VLOOKUP(A812,'Energy Provider Accounts'!C:D,2,FALSE)</f>
        <v>Parks &amp; Rec</v>
      </c>
      <c r="C812" t="s">
        <v>342</v>
      </c>
      <c r="D812" s="3">
        <v>42684</v>
      </c>
      <c r="E812" s="11" t="s">
        <v>403</v>
      </c>
      <c r="F812">
        <v>30</v>
      </c>
      <c r="G812" t="s">
        <v>344</v>
      </c>
      <c r="H812" t="s">
        <v>345</v>
      </c>
      <c r="I812">
        <v>1800</v>
      </c>
      <c r="J812">
        <v>4</v>
      </c>
      <c r="K812">
        <v>35.08</v>
      </c>
      <c r="L812">
        <v>203.17</v>
      </c>
      <c r="M812">
        <v>-2.42</v>
      </c>
      <c r="N812">
        <v>235.91</v>
      </c>
      <c r="O812">
        <v>2016</v>
      </c>
      <c r="P812">
        <v>11</v>
      </c>
      <c r="Q812">
        <v>10</v>
      </c>
      <c r="R812">
        <v>20161011</v>
      </c>
      <c r="S812" s="237" t="str">
        <f t="shared" si="12"/>
        <v>Nov</v>
      </c>
    </row>
    <row r="813" spans="1:19" x14ac:dyDescent="0.25">
      <c r="A813">
        <v>3624093500</v>
      </c>
      <c r="B813" t="str">
        <f>VLOOKUP(A813,'Energy Provider Accounts'!C:D,2,FALSE)</f>
        <v>Parks &amp; Rec</v>
      </c>
      <c r="C813" t="s">
        <v>342</v>
      </c>
      <c r="D813" s="3">
        <v>42717</v>
      </c>
      <c r="E813" s="11" t="s">
        <v>380</v>
      </c>
      <c r="F813">
        <v>30</v>
      </c>
      <c r="G813" t="s">
        <v>344</v>
      </c>
      <c r="H813" t="s">
        <v>345</v>
      </c>
      <c r="I813">
        <v>1920</v>
      </c>
      <c r="J813">
        <v>12</v>
      </c>
      <c r="K813">
        <v>105.24</v>
      </c>
      <c r="L813">
        <v>278.25</v>
      </c>
      <c r="M813">
        <v>-39.94</v>
      </c>
      <c r="N813">
        <v>343.66</v>
      </c>
      <c r="O813">
        <v>2016</v>
      </c>
      <c r="P813">
        <v>12</v>
      </c>
      <c r="Q813">
        <v>13</v>
      </c>
      <c r="R813">
        <v>20161113</v>
      </c>
      <c r="S813" s="237" t="str">
        <f t="shared" si="12"/>
        <v>Dec</v>
      </c>
    </row>
    <row r="814" spans="1:19" x14ac:dyDescent="0.25">
      <c r="A814">
        <v>3624093500</v>
      </c>
      <c r="B814" t="str">
        <f>VLOOKUP(A814,'Energy Provider Accounts'!C:D,2,FALSE)</f>
        <v>Parks &amp; Rec</v>
      </c>
      <c r="C814" t="s">
        <v>342</v>
      </c>
      <c r="D814" s="3">
        <v>42748</v>
      </c>
      <c r="E814" s="11" t="s">
        <v>404</v>
      </c>
      <c r="F814">
        <v>30</v>
      </c>
      <c r="G814" t="s">
        <v>344</v>
      </c>
      <c r="H814" t="s">
        <v>345</v>
      </c>
      <c r="I814">
        <v>1800</v>
      </c>
      <c r="J814">
        <v>4</v>
      </c>
      <c r="K814">
        <v>35.08</v>
      </c>
      <c r="L814">
        <v>170.87</v>
      </c>
      <c r="M814">
        <v>11.62</v>
      </c>
      <c r="N814">
        <v>217.65</v>
      </c>
      <c r="O814">
        <v>2017</v>
      </c>
      <c r="P814">
        <v>1</v>
      </c>
      <c r="Q814">
        <v>13</v>
      </c>
      <c r="R814">
        <v>20161214</v>
      </c>
      <c r="S814" s="237" t="str">
        <f t="shared" si="12"/>
        <v>Jan</v>
      </c>
    </row>
    <row r="815" spans="1:19" x14ac:dyDescent="0.25">
      <c r="A815">
        <v>3624093500</v>
      </c>
      <c r="B815" t="str">
        <f>VLOOKUP(A815,'Energy Provider Accounts'!C:D,2,FALSE)</f>
        <v>Parks &amp; Rec</v>
      </c>
      <c r="C815" t="s">
        <v>342</v>
      </c>
      <c r="D815" s="3">
        <v>42782</v>
      </c>
      <c r="E815" s="11" t="s">
        <v>382</v>
      </c>
      <c r="F815">
        <v>30</v>
      </c>
      <c r="G815" t="s">
        <v>344</v>
      </c>
      <c r="H815" t="s">
        <v>345</v>
      </c>
      <c r="I815">
        <v>2080</v>
      </c>
      <c r="J815">
        <v>3</v>
      </c>
      <c r="K815">
        <v>31.57</v>
      </c>
      <c r="L815">
        <v>312.20999999999998</v>
      </c>
      <c r="M815">
        <v>-59.79</v>
      </c>
      <c r="N815">
        <v>284.11</v>
      </c>
      <c r="O815">
        <v>2017</v>
      </c>
      <c r="P815">
        <v>2</v>
      </c>
      <c r="Q815">
        <v>16</v>
      </c>
      <c r="R815">
        <v>20170117</v>
      </c>
      <c r="S815" s="237" t="str">
        <f t="shared" si="12"/>
        <v>Feb</v>
      </c>
    </row>
    <row r="816" spans="1:19" x14ac:dyDescent="0.25">
      <c r="A816">
        <v>3624093500</v>
      </c>
      <c r="B816" t="str">
        <f>VLOOKUP(A816,'Energy Provider Accounts'!C:D,2,FALSE)</f>
        <v>Parks &amp; Rec</v>
      </c>
      <c r="C816" t="s">
        <v>342</v>
      </c>
      <c r="D816" s="3">
        <v>42811</v>
      </c>
      <c r="E816" s="11" t="s">
        <v>405</v>
      </c>
      <c r="F816">
        <v>30</v>
      </c>
      <c r="G816" t="s">
        <v>344</v>
      </c>
      <c r="H816" t="s">
        <v>345</v>
      </c>
      <c r="I816">
        <v>1680</v>
      </c>
      <c r="J816">
        <v>4</v>
      </c>
      <c r="K816">
        <v>35.08</v>
      </c>
      <c r="L816">
        <v>223.18</v>
      </c>
      <c r="M816">
        <v>-16.010000000000002</v>
      </c>
      <c r="N816">
        <v>242.35</v>
      </c>
      <c r="O816">
        <v>2017</v>
      </c>
      <c r="P816">
        <v>3</v>
      </c>
      <c r="Q816">
        <v>17</v>
      </c>
      <c r="R816">
        <v>20170215</v>
      </c>
      <c r="S816" s="237" t="str">
        <f t="shared" si="12"/>
        <v>Mar</v>
      </c>
    </row>
    <row r="817" spans="1:19" x14ac:dyDescent="0.25">
      <c r="A817">
        <v>3624093500</v>
      </c>
      <c r="B817" t="str">
        <f>VLOOKUP(A817,'Energy Provider Accounts'!C:D,2,FALSE)</f>
        <v>Parks &amp; Rec</v>
      </c>
      <c r="C817" t="s">
        <v>342</v>
      </c>
      <c r="D817" s="3">
        <v>42838</v>
      </c>
      <c r="E817" s="11" t="s">
        <v>406</v>
      </c>
      <c r="F817">
        <v>30</v>
      </c>
      <c r="G817" t="s">
        <v>344</v>
      </c>
      <c r="H817" t="s">
        <v>345</v>
      </c>
      <c r="I817">
        <v>1760</v>
      </c>
      <c r="J817">
        <v>72</v>
      </c>
      <c r="K817">
        <v>631.44000000000005</v>
      </c>
      <c r="L817">
        <v>180.27</v>
      </c>
      <c r="M817">
        <v>10.76</v>
      </c>
      <c r="N817">
        <v>822.8</v>
      </c>
      <c r="O817">
        <v>2017</v>
      </c>
      <c r="P817">
        <v>4</v>
      </c>
      <c r="Q817">
        <v>13</v>
      </c>
      <c r="R817">
        <v>20170314</v>
      </c>
      <c r="S817" s="237" t="str">
        <f t="shared" si="12"/>
        <v>Apr</v>
      </c>
    </row>
    <row r="818" spans="1:19" x14ac:dyDescent="0.25">
      <c r="A818">
        <v>3624093500</v>
      </c>
      <c r="B818" t="str">
        <f>VLOOKUP(A818,'Energy Provider Accounts'!C:D,2,FALSE)</f>
        <v>Parks &amp; Rec</v>
      </c>
      <c r="C818" t="s">
        <v>342</v>
      </c>
      <c r="D818" s="3">
        <v>42866</v>
      </c>
      <c r="E818" s="11" t="s">
        <v>407</v>
      </c>
      <c r="F818">
        <v>30</v>
      </c>
      <c r="G818" t="s">
        <v>344</v>
      </c>
      <c r="H818" t="s">
        <v>345</v>
      </c>
      <c r="I818">
        <v>4640</v>
      </c>
      <c r="J818">
        <v>78</v>
      </c>
      <c r="K818">
        <v>691.08</v>
      </c>
      <c r="L818">
        <v>875.42</v>
      </c>
      <c r="M818">
        <v>-322.51</v>
      </c>
      <c r="N818">
        <v>1244.48</v>
      </c>
      <c r="O818">
        <v>2017</v>
      </c>
      <c r="P818">
        <v>5</v>
      </c>
      <c r="Q818">
        <v>11</v>
      </c>
      <c r="R818">
        <v>20170411</v>
      </c>
      <c r="S818" s="237" t="str">
        <f t="shared" si="12"/>
        <v>May</v>
      </c>
    </row>
    <row r="819" spans="1:19" x14ac:dyDescent="0.25">
      <c r="A819">
        <v>3624093500</v>
      </c>
      <c r="B819" t="str">
        <f>VLOOKUP(A819,'Energy Provider Accounts'!C:D,2,FALSE)</f>
        <v>Parks &amp; Rec</v>
      </c>
      <c r="C819" t="s">
        <v>342</v>
      </c>
      <c r="D819" s="3">
        <v>42898</v>
      </c>
      <c r="E819" s="11" t="s">
        <v>408</v>
      </c>
      <c r="F819">
        <v>30</v>
      </c>
      <c r="G819" t="s">
        <v>344</v>
      </c>
      <c r="H819" t="s">
        <v>345</v>
      </c>
      <c r="I819">
        <v>4280</v>
      </c>
      <c r="J819">
        <v>77</v>
      </c>
      <c r="K819">
        <v>680.55</v>
      </c>
      <c r="L819">
        <v>669.96</v>
      </c>
      <c r="M819">
        <v>-218.94</v>
      </c>
      <c r="N819">
        <v>1132.02</v>
      </c>
      <c r="O819">
        <v>2017</v>
      </c>
      <c r="P819">
        <v>6</v>
      </c>
      <c r="Q819">
        <v>12</v>
      </c>
      <c r="R819">
        <v>20170513</v>
      </c>
      <c r="S819" s="237" t="str">
        <f t="shared" si="12"/>
        <v>Jun</v>
      </c>
    </row>
    <row r="820" spans="1:19" x14ac:dyDescent="0.25">
      <c r="A820">
        <v>3624093500</v>
      </c>
      <c r="B820" t="str">
        <f>VLOOKUP(A820,'Energy Provider Accounts'!C:D,2,FALSE)</f>
        <v>Parks &amp; Rec</v>
      </c>
      <c r="C820" t="s">
        <v>342</v>
      </c>
      <c r="D820" s="3">
        <v>42928</v>
      </c>
      <c r="E820" s="11" t="s">
        <v>409</v>
      </c>
      <c r="F820">
        <v>30</v>
      </c>
      <c r="G820" t="s">
        <v>344</v>
      </c>
      <c r="H820" t="s">
        <v>345</v>
      </c>
      <c r="I820">
        <v>4800</v>
      </c>
      <c r="J820">
        <v>75</v>
      </c>
      <c r="K820">
        <v>671.78</v>
      </c>
      <c r="L820">
        <v>476.59</v>
      </c>
      <c r="M820">
        <v>-120.65</v>
      </c>
      <c r="N820">
        <v>1028.1400000000001</v>
      </c>
      <c r="O820">
        <v>2017</v>
      </c>
      <c r="P820">
        <v>7</v>
      </c>
      <c r="Q820">
        <v>12</v>
      </c>
      <c r="R820">
        <v>20170612</v>
      </c>
      <c r="S820" s="237" t="str">
        <f t="shared" si="12"/>
        <v>Jul</v>
      </c>
    </row>
    <row r="821" spans="1:19" x14ac:dyDescent="0.25">
      <c r="A821">
        <v>3624093500</v>
      </c>
      <c r="B821" t="str">
        <f>VLOOKUP(A821,'Energy Provider Accounts'!C:D,2,FALSE)</f>
        <v>Parks &amp; Rec</v>
      </c>
      <c r="C821" t="s">
        <v>342</v>
      </c>
      <c r="D821" s="3">
        <v>42961</v>
      </c>
      <c r="E821" s="11" t="s">
        <v>410</v>
      </c>
      <c r="F821">
        <v>30</v>
      </c>
      <c r="G821" t="s">
        <v>344</v>
      </c>
      <c r="H821" t="s">
        <v>345</v>
      </c>
      <c r="I821">
        <v>3720</v>
      </c>
      <c r="J821">
        <v>75</v>
      </c>
      <c r="K821">
        <v>684.94</v>
      </c>
      <c r="L821">
        <v>579.91999999999996</v>
      </c>
      <c r="M821">
        <v>-178.03</v>
      </c>
      <c r="N821">
        <v>1087.26</v>
      </c>
      <c r="O821">
        <v>2017</v>
      </c>
      <c r="P821">
        <v>8</v>
      </c>
      <c r="Q821">
        <v>14</v>
      </c>
      <c r="R821">
        <v>20170715</v>
      </c>
      <c r="S821" s="237" t="str">
        <f t="shared" si="12"/>
        <v>Aug</v>
      </c>
    </row>
    <row r="822" spans="1:19" x14ac:dyDescent="0.25">
      <c r="A822">
        <v>3624093500</v>
      </c>
      <c r="B822" t="str">
        <f>VLOOKUP(A822,'Energy Provider Accounts'!C:D,2,FALSE)</f>
        <v>Parks &amp; Rec</v>
      </c>
      <c r="C822" t="s">
        <v>342</v>
      </c>
      <c r="D822" s="3">
        <v>42990</v>
      </c>
      <c r="E822" s="11" t="s">
        <v>389</v>
      </c>
      <c r="F822">
        <v>30</v>
      </c>
      <c r="G822" t="s">
        <v>344</v>
      </c>
      <c r="H822" t="s">
        <v>345</v>
      </c>
      <c r="I822">
        <v>1440</v>
      </c>
      <c r="J822">
        <v>41</v>
      </c>
      <c r="K822">
        <v>373.27</v>
      </c>
      <c r="L822">
        <v>12.64</v>
      </c>
      <c r="M822">
        <v>91.98</v>
      </c>
      <c r="N822">
        <v>478.08</v>
      </c>
      <c r="O822">
        <v>2017</v>
      </c>
      <c r="P822">
        <v>9</v>
      </c>
      <c r="Q822">
        <v>12</v>
      </c>
      <c r="R822">
        <v>20170813</v>
      </c>
      <c r="S822" s="237" t="str">
        <f t="shared" si="12"/>
        <v>Sep</v>
      </c>
    </row>
    <row r="823" spans="1:19" x14ac:dyDescent="0.25">
      <c r="A823">
        <v>3624093500</v>
      </c>
      <c r="B823" t="str">
        <f>VLOOKUP(A823,'Energy Provider Accounts'!C:D,2,FALSE)</f>
        <v>Parks &amp; Rec</v>
      </c>
      <c r="C823" t="s">
        <v>342</v>
      </c>
      <c r="D823" s="3">
        <v>43021</v>
      </c>
      <c r="E823" s="11" t="s">
        <v>411</v>
      </c>
      <c r="F823">
        <v>30</v>
      </c>
      <c r="G823" t="s">
        <v>344</v>
      </c>
      <c r="H823" t="s">
        <v>345</v>
      </c>
      <c r="I823">
        <v>2480</v>
      </c>
      <c r="J823">
        <v>74</v>
      </c>
      <c r="K823">
        <v>677.69</v>
      </c>
      <c r="L823">
        <v>20.88</v>
      </c>
      <c r="M823">
        <v>98.13</v>
      </c>
      <c r="N823">
        <v>797.02</v>
      </c>
      <c r="O823">
        <v>2017</v>
      </c>
      <c r="P823">
        <v>10</v>
      </c>
      <c r="Q823">
        <v>13</v>
      </c>
      <c r="R823">
        <v>20170913</v>
      </c>
      <c r="S823" s="237" t="str">
        <f t="shared" si="12"/>
        <v>Oct</v>
      </c>
    </row>
    <row r="824" spans="1:19" x14ac:dyDescent="0.25">
      <c r="A824">
        <v>3624093500</v>
      </c>
      <c r="B824" t="str">
        <f>VLOOKUP(A824,'Energy Provider Accounts'!C:D,2,FALSE)</f>
        <v>Parks &amp; Rec</v>
      </c>
      <c r="C824" t="s">
        <v>342</v>
      </c>
      <c r="D824" s="3">
        <v>43049</v>
      </c>
      <c r="E824" s="11" t="s">
        <v>391</v>
      </c>
      <c r="F824">
        <v>30</v>
      </c>
      <c r="G824" t="s">
        <v>344</v>
      </c>
      <c r="H824" t="s">
        <v>345</v>
      </c>
      <c r="I824">
        <v>2160</v>
      </c>
      <c r="J824">
        <v>72</v>
      </c>
      <c r="K824">
        <v>655.94</v>
      </c>
      <c r="L824">
        <v>17.45</v>
      </c>
      <c r="M824">
        <v>97.04</v>
      </c>
      <c r="N824">
        <v>770.74</v>
      </c>
      <c r="O824">
        <v>2017</v>
      </c>
      <c r="P824">
        <v>11</v>
      </c>
      <c r="Q824">
        <v>10</v>
      </c>
      <c r="R824">
        <v>20171011</v>
      </c>
      <c r="S824" s="237" t="str">
        <f t="shared" si="12"/>
        <v>Nov</v>
      </c>
    </row>
    <row r="825" spans="1:19" x14ac:dyDescent="0.25">
      <c r="A825">
        <v>3624093500</v>
      </c>
      <c r="B825" t="str">
        <f>VLOOKUP(A825,'Energy Provider Accounts'!C:D,2,FALSE)</f>
        <v>Parks &amp; Rec</v>
      </c>
      <c r="C825" t="s">
        <v>342</v>
      </c>
      <c r="D825" s="3">
        <v>43082</v>
      </c>
      <c r="E825" s="11" t="s">
        <v>419</v>
      </c>
      <c r="F825">
        <v>30</v>
      </c>
      <c r="G825" t="s">
        <v>344</v>
      </c>
      <c r="H825" t="s">
        <v>345</v>
      </c>
      <c r="I825">
        <v>2320</v>
      </c>
      <c r="J825">
        <v>4</v>
      </c>
      <c r="K825">
        <v>39.86</v>
      </c>
      <c r="L825">
        <v>19.489999999999998</v>
      </c>
      <c r="M825">
        <v>90.67</v>
      </c>
      <c r="N825">
        <v>150.08000000000001</v>
      </c>
      <c r="O825">
        <v>2017</v>
      </c>
      <c r="P825">
        <v>12</v>
      </c>
      <c r="Q825">
        <v>13</v>
      </c>
      <c r="R825">
        <v>20171113</v>
      </c>
      <c r="S825" s="237" t="str">
        <f t="shared" si="12"/>
        <v>Dec</v>
      </c>
    </row>
    <row r="826" spans="1:19" x14ac:dyDescent="0.25">
      <c r="A826">
        <v>3624094000</v>
      </c>
      <c r="B826" t="str">
        <f>VLOOKUP(A826,'Energy Provider Accounts'!C:D,2,FALSE)</f>
        <v>Parks &amp; Rec</v>
      </c>
      <c r="C826" t="s">
        <v>342</v>
      </c>
      <c r="D826" s="3">
        <v>42383</v>
      </c>
      <c r="E826" s="11" t="s">
        <v>393</v>
      </c>
      <c r="F826">
        <v>30</v>
      </c>
      <c r="G826" t="s">
        <v>344</v>
      </c>
      <c r="H826" t="s">
        <v>345</v>
      </c>
      <c r="I826">
        <v>108</v>
      </c>
      <c r="J826">
        <v>1</v>
      </c>
      <c r="K826">
        <v>15.16</v>
      </c>
      <c r="L826">
        <v>0.65</v>
      </c>
      <c r="M826">
        <v>84.73</v>
      </c>
      <c r="N826">
        <v>100.57</v>
      </c>
      <c r="O826">
        <v>2016</v>
      </c>
      <c r="P826">
        <v>1</v>
      </c>
      <c r="Q826">
        <v>14</v>
      </c>
      <c r="R826">
        <v>20151215</v>
      </c>
      <c r="S826" s="237" t="str">
        <f t="shared" si="12"/>
        <v>Jan</v>
      </c>
    </row>
    <row r="827" spans="1:19" x14ac:dyDescent="0.25">
      <c r="A827">
        <v>3624094000</v>
      </c>
      <c r="B827" t="str">
        <f>VLOOKUP(A827,'Energy Provider Accounts'!C:D,2,FALSE)</f>
        <v>Parks &amp; Rec</v>
      </c>
      <c r="C827" t="s">
        <v>342</v>
      </c>
      <c r="D827" s="3">
        <v>42412</v>
      </c>
      <c r="E827" s="11" t="s">
        <v>394</v>
      </c>
      <c r="F827">
        <v>30</v>
      </c>
      <c r="G827" t="s">
        <v>344</v>
      </c>
      <c r="H827" t="s">
        <v>345</v>
      </c>
      <c r="I827">
        <v>54</v>
      </c>
      <c r="J827">
        <v>1</v>
      </c>
      <c r="K827">
        <v>13.47</v>
      </c>
      <c r="L827">
        <v>0.24</v>
      </c>
      <c r="M827">
        <v>84.21</v>
      </c>
      <c r="N827">
        <v>97.97</v>
      </c>
      <c r="O827">
        <v>2016</v>
      </c>
      <c r="P827">
        <v>2</v>
      </c>
      <c r="Q827">
        <v>12</v>
      </c>
      <c r="R827">
        <v>20160113</v>
      </c>
      <c r="S827" s="237" t="str">
        <f t="shared" si="12"/>
        <v>Feb</v>
      </c>
    </row>
    <row r="828" spans="1:19" x14ac:dyDescent="0.25">
      <c r="A828">
        <v>3624094000</v>
      </c>
      <c r="B828" t="str">
        <f>VLOOKUP(A828,'Energy Provider Accounts'!C:D,2,FALSE)</f>
        <v>Parks &amp; Rec</v>
      </c>
      <c r="C828" t="s">
        <v>342</v>
      </c>
      <c r="D828" s="3">
        <v>42444</v>
      </c>
      <c r="E828" s="11" t="s">
        <v>395</v>
      </c>
      <c r="F828">
        <v>30</v>
      </c>
      <c r="G828" t="s">
        <v>344</v>
      </c>
      <c r="H828" t="s">
        <v>345</v>
      </c>
      <c r="I828">
        <v>90</v>
      </c>
      <c r="J828">
        <v>0</v>
      </c>
      <c r="K828">
        <v>1.68</v>
      </c>
      <c r="L828">
        <v>1.1299999999999999</v>
      </c>
      <c r="M828">
        <v>84.35</v>
      </c>
      <c r="N828">
        <v>87.2</v>
      </c>
      <c r="O828">
        <v>2016</v>
      </c>
      <c r="P828">
        <v>3</v>
      </c>
      <c r="Q828">
        <v>15</v>
      </c>
      <c r="R828">
        <v>20160214</v>
      </c>
      <c r="S828" s="237" t="str">
        <f t="shared" si="12"/>
        <v>Mar</v>
      </c>
    </row>
    <row r="829" spans="1:19" x14ac:dyDescent="0.25">
      <c r="A829">
        <v>3624094000</v>
      </c>
      <c r="B829" t="str">
        <f>VLOOKUP(A829,'Energy Provider Accounts'!C:D,2,FALSE)</f>
        <v>Parks &amp; Rec</v>
      </c>
      <c r="C829" t="s">
        <v>342</v>
      </c>
      <c r="D829" s="3">
        <v>42475</v>
      </c>
      <c r="E829" s="11" t="s">
        <v>372</v>
      </c>
      <c r="F829">
        <v>30</v>
      </c>
      <c r="G829" t="s">
        <v>344</v>
      </c>
      <c r="H829" t="s">
        <v>345</v>
      </c>
      <c r="I829">
        <v>324</v>
      </c>
      <c r="J829">
        <v>22</v>
      </c>
      <c r="K829">
        <v>187.77</v>
      </c>
      <c r="L829">
        <v>2.57</v>
      </c>
      <c r="M829">
        <v>85.27</v>
      </c>
      <c r="N829">
        <v>275.7</v>
      </c>
      <c r="O829">
        <v>2016</v>
      </c>
      <c r="P829">
        <v>4</v>
      </c>
      <c r="Q829">
        <v>15</v>
      </c>
      <c r="R829">
        <v>20160316</v>
      </c>
      <c r="S829" s="237" t="str">
        <f t="shared" si="12"/>
        <v>Apr</v>
      </c>
    </row>
    <row r="830" spans="1:19" x14ac:dyDescent="0.25">
      <c r="A830">
        <v>3624094000</v>
      </c>
      <c r="B830" t="str">
        <f>VLOOKUP(A830,'Energy Provider Accounts'!C:D,2,FALSE)</f>
        <v>Parks &amp; Rec</v>
      </c>
      <c r="C830" t="s">
        <v>342</v>
      </c>
      <c r="D830" s="3">
        <v>42502</v>
      </c>
      <c r="E830" s="11" t="s">
        <v>397</v>
      </c>
      <c r="F830">
        <v>30</v>
      </c>
      <c r="G830" t="s">
        <v>344</v>
      </c>
      <c r="H830" t="s">
        <v>345</v>
      </c>
      <c r="I830">
        <v>1368</v>
      </c>
      <c r="J830">
        <v>33</v>
      </c>
      <c r="K830">
        <v>284.60000000000002</v>
      </c>
      <c r="L830">
        <v>10.93</v>
      </c>
      <c r="M830">
        <v>89.37</v>
      </c>
      <c r="N830">
        <v>385.03</v>
      </c>
      <c r="O830">
        <v>2016</v>
      </c>
      <c r="P830">
        <v>5</v>
      </c>
      <c r="Q830">
        <v>12</v>
      </c>
      <c r="R830">
        <v>20160412</v>
      </c>
      <c r="S830" s="237" t="str">
        <f t="shared" si="12"/>
        <v>May</v>
      </c>
    </row>
    <row r="831" spans="1:19" x14ac:dyDescent="0.25">
      <c r="A831">
        <v>3624094000</v>
      </c>
      <c r="B831" t="str">
        <f>VLOOKUP(A831,'Energy Provider Accounts'!C:D,2,FALSE)</f>
        <v>Parks &amp; Rec</v>
      </c>
      <c r="C831" t="s">
        <v>342</v>
      </c>
      <c r="D831" s="3">
        <v>42534</v>
      </c>
      <c r="E831" s="11" t="s">
        <v>398</v>
      </c>
      <c r="F831">
        <v>30</v>
      </c>
      <c r="G831" t="s">
        <v>344</v>
      </c>
      <c r="H831" t="s">
        <v>345</v>
      </c>
      <c r="I831">
        <v>2088</v>
      </c>
      <c r="J831">
        <v>33</v>
      </c>
      <c r="K831">
        <v>284.60000000000002</v>
      </c>
      <c r="L831">
        <v>8.9600000000000009</v>
      </c>
      <c r="M831">
        <v>92.19</v>
      </c>
      <c r="N831">
        <v>385.88</v>
      </c>
      <c r="O831">
        <v>2016</v>
      </c>
      <c r="P831">
        <v>6</v>
      </c>
      <c r="Q831">
        <v>13</v>
      </c>
      <c r="R831">
        <v>20160514</v>
      </c>
      <c r="S831" s="237" t="str">
        <f t="shared" si="12"/>
        <v>Jun</v>
      </c>
    </row>
    <row r="832" spans="1:19" x14ac:dyDescent="0.25">
      <c r="A832">
        <v>3624094000</v>
      </c>
      <c r="B832" t="str">
        <f>VLOOKUP(A832,'Energy Provider Accounts'!C:D,2,FALSE)</f>
        <v>Parks &amp; Rec</v>
      </c>
      <c r="C832" t="s">
        <v>342</v>
      </c>
      <c r="D832" s="3">
        <v>42565</v>
      </c>
      <c r="E832" s="11" t="s">
        <v>399</v>
      </c>
      <c r="F832">
        <v>30</v>
      </c>
      <c r="G832" t="s">
        <v>344</v>
      </c>
      <c r="H832" t="s">
        <v>345</v>
      </c>
      <c r="I832">
        <v>1836</v>
      </c>
      <c r="J832">
        <v>33</v>
      </c>
      <c r="K832">
        <v>285.05</v>
      </c>
      <c r="L832">
        <v>230.87</v>
      </c>
      <c r="M832">
        <v>-18.71</v>
      </c>
      <c r="N832">
        <v>497.37</v>
      </c>
      <c r="O832">
        <v>2016</v>
      </c>
      <c r="P832">
        <v>7</v>
      </c>
      <c r="Q832">
        <v>14</v>
      </c>
      <c r="R832">
        <v>20160614</v>
      </c>
      <c r="S832" s="237" t="str">
        <f t="shared" si="12"/>
        <v>Jul</v>
      </c>
    </row>
    <row r="833" spans="1:19" x14ac:dyDescent="0.25">
      <c r="A833">
        <v>3624094000</v>
      </c>
      <c r="B833" t="str">
        <f>VLOOKUP(A833,'Energy Provider Accounts'!C:D,2,FALSE)</f>
        <v>Parks &amp; Rec</v>
      </c>
      <c r="C833" t="s">
        <v>342</v>
      </c>
      <c r="D833" s="3">
        <v>42597</v>
      </c>
      <c r="E833" s="11" t="s">
        <v>400</v>
      </c>
      <c r="F833">
        <v>30</v>
      </c>
      <c r="G833" t="s">
        <v>344</v>
      </c>
      <c r="H833" t="s">
        <v>345</v>
      </c>
      <c r="I833">
        <v>1692</v>
      </c>
      <c r="J833">
        <v>33</v>
      </c>
      <c r="K833">
        <v>290.29000000000002</v>
      </c>
      <c r="L833">
        <v>175.07</v>
      </c>
      <c r="M833">
        <v>9.9499999999999993</v>
      </c>
      <c r="N833">
        <v>475.47</v>
      </c>
      <c r="O833">
        <v>2016</v>
      </c>
      <c r="P833">
        <v>8</v>
      </c>
      <c r="Q833">
        <v>15</v>
      </c>
      <c r="R833">
        <v>20160716</v>
      </c>
      <c r="S833" s="237" t="str">
        <f t="shared" si="12"/>
        <v>Aug</v>
      </c>
    </row>
    <row r="834" spans="1:19" x14ac:dyDescent="0.25">
      <c r="A834">
        <v>3624094000</v>
      </c>
      <c r="B834" t="str">
        <f>VLOOKUP(A834,'Energy Provider Accounts'!C:D,2,FALSE)</f>
        <v>Parks &amp; Rec</v>
      </c>
      <c r="C834" t="s">
        <v>342</v>
      </c>
      <c r="D834" s="3">
        <v>42626</v>
      </c>
      <c r="E834" s="11" t="s">
        <v>401</v>
      </c>
      <c r="F834">
        <v>30</v>
      </c>
      <c r="G834" t="s">
        <v>344</v>
      </c>
      <c r="H834" t="s">
        <v>345</v>
      </c>
      <c r="I834">
        <v>1239</v>
      </c>
      <c r="J834">
        <v>32</v>
      </c>
      <c r="K834">
        <v>283.27</v>
      </c>
      <c r="L834">
        <v>207.15</v>
      </c>
      <c r="M834">
        <v>-9.76</v>
      </c>
      <c r="N834">
        <v>480.82</v>
      </c>
      <c r="O834">
        <v>2016</v>
      </c>
      <c r="P834">
        <v>9</v>
      </c>
      <c r="Q834">
        <v>13</v>
      </c>
      <c r="R834">
        <v>20160814</v>
      </c>
      <c r="S834" s="237" t="str">
        <f t="shared" ref="S834:S897" si="13">CHOOSE(P834,"Jan","Feb","Mar","Apr","May","Jun","Jul","Aug","Sep","Oct","Nov","Dec")</f>
        <v>Sep</v>
      </c>
    </row>
    <row r="835" spans="1:19" x14ac:dyDescent="0.25">
      <c r="A835">
        <v>3624094000</v>
      </c>
      <c r="B835" t="str">
        <f>VLOOKUP(A835,'Energy Provider Accounts'!C:D,2,FALSE)</f>
        <v>Parks &amp; Rec</v>
      </c>
      <c r="C835" t="s">
        <v>342</v>
      </c>
      <c r="D835" s="3">
        <v>42656</v>
      </c>
      <c r="E835" s="11" t="s">
        <v>378</v>
      </c>
      <c r="F835">
        <v>30</v>
      </c>
      <c r="G835" t="s">
        <v>344</v>
      </c>
      <c r="H835" t="s">
        <v>345</v>
      </c>
      <c r="I835">
        <v>1827</v>
      </c>
      <c r="J835">
        <v>32</v>
      </c>
      <c r="K835">
        <v>286.77999999999997</v>
      </c>
      <c r="L835">
        <v>194.19</v>
      </c>
      <c r="M835">
        <v>1.61</v>
      </c>
      <c r="N835">
        <v>482.73</v>
      </c>
      <c r="O835">
        <v>2016</v>
      </c>
      <c r="P835">
        <v>10</v>
      </c>
      <c r="Q835">
        <v>13</v>
      </c>
      <c r="R835">
        <v>20160913</v>
      </c>
      <c r="S835" s="237" t="str">
        <f t="shared" si="13"/>
        <v>Oct</v>
      </c>
    </row>
    <row r="836" spans="1:19" x14ac:dyDescent="0.25">
      <c r="A836">
        <v>3624094000</v>
      </c>
      <c r="B836" t="str">
        <f>VLOOKUP(A836,'Energy Provider Accounts'!C:D,2,FALSE)</f>
        <v>Parks &amp; Rec</v>
      </c>
      <c r="C836" t="s">
        <v>342</v>
      </c>
      <c r="D836" s="3">
        <v>42684</v>
      </c>
      <c r="E836" s="11" t="s">
        <v>403</v>
      </c>
      <c r="F836">
        <v>30</v>
      </c>
      <c r="G836" t="s">
        <v>344</v>
      </c>
      <c r="H836" t="s">
        <v>345</v>
      </c>
      <c r="I836">
        <v>1010</v>
      </c>
      <c r="J836">
        <v>13</v>
      </c>
      <c r="K836">
        <v>114.89</v>
      </c>
      <c r="L836">
        <v>114</v>
      </c>
      <c r="M836">
        <v>35.51</v>
      </c>
      <c r="N836">
        <v>264.48</v>
      </c>
      <c r="O836">
        <v>2016</v>
      </c>
      <c r="P836">
        <v>11</v>
      </c>
      <c r="Q836">
        <v>10</v>
      </c>
      <c r="R836">
        <v>20161011</v>
      </c>
      <c r="S836" s="237" t="str">
        <f t="shared" si="13"/>
        <v>Nov</v>
      </c>
    </row>
    <row r="837" spans="1:19" x14ac:dyDescent="0.25">
      <c r="A837">
        <v>3624094000</v>
      </c>
      <c r="B837" t="str">
        <f>VLOOKUP(A837,'Energy Provider Accounts'!C:D,2,FALSE)</f>
        <v>Parks &amp; Rec</v>
      </c>
      <c r="C837" t="s">
        <v>342</v>
      </c>
      <c r="D837" s="3">
        <v>42717</v>
      </c>
      <c r="E837" s="11" t="s">
        <v>380</v>
      </c>
      <c r="F837">
        <v>30</v>
      </c>
      <c r="G837" t="s">
        <v>344</v>
      </c>
      <c r="H837" t="s">
        <v>345</v>
      </c>
      <c r="I837">
        <v>176</v>
      </c>
      <c r="J837">
        <v>0</v>
      </c>
      <c r="K837">
        <v>7.02</v>
      </c>
      <c r="L837">
        <v>25.5</v>
      </c>
      <c r="M837">
        <v>72.650000000000006</v>
      </c>
      <c r="N837">
        <v>105.21</v>
      </c>
      <c r="O837">
        <v>2016</v>
      </c>
      <c r="P837">
        <v>12</v>
      </c>
      <c r="Q837">
        <v>13</v>
      </c>
      <c r="R837">
        <v>20161113</v>
      </c>
      <c r="S837" s="237" t="str">
        <f t="shared" si="13"/>
        <v>Dec</v>
      </c>
    </row>
    <row r="838" spans="1:19" x14ac:dyDescent="0.25">
      <c r="A838">
        <v>3624094000</v>
      </c>
      <c r="B838" t="str">
        <f>VLOOKUP(A838,'Energy Provider Accounts'!C:D,2,FALSE)</f>
        <v>Parks &amp; Rec</v>
      </c>
      <c r="C838" t="s">
        <v>342</v>
      </c>
      <c r="D838" s="3">
        <v>42748</v>
      </c>
      <c r="E838" s="11" t="s">
        <v>404</v>
      </c>
      <c r="F838">
        <v>30</v>
      </c>
      <c r="G838" t="s">
        <v>344</v>
      </c>
      <c r="H838" t="s">
        <v>345</v>
      </c>
      <c r="I838">
        <v>125</v>
      </c>
      <c r="J838">
        <v>0</v>
      </c>
      <c r="K838">
        <v>1.75</v>
      </c>
      <c r="L838">
        <v>11.88</v>
      </c>
      <c r="M838">
        <v>78.97</v>
      </c>
      <c r="N838">
        <v>92.63</v>
      </c>
      <c r="O838">
        <v>2017</v>
      </c>
      <c r="P838">
        <v>1</v>
      </c>
      <c r="Q838">
        <v>13</v>
      </c>
      <c r="R838">
        <v>20161214</v>
      </c>
      <c r="S838" s="237" t="str">
        <f t="shared" si="13"/>
        <v>Jan</v>
      </c>
    </row>
    <row r="839" spans="1:19" x14ac:dyDescent="0.25">
      <c r="A839">
        <v>3624094000</v>
      </c>
      <c r="B839" t="str">
        <f>VLOOKUP(A839,'Energy Provider Accounts'!C:D,2,FALSE)</f>
        <v>Parks &amp; Rec</v>
      </c>
      <c r="C839" t="s">
        <v>342</v>
      </c>
      <c r="D839" s="3">
        <v>42782</v>
      </c>
      <c r="E839" s="11" t="s">
        <v>382</v>
      </c>
      <c r="F839">
        <v>30</v>
      </c>
      <c r="G839" t="s">
        <v>344</v>
      </c>
      <c r="H839" t="s">
        <v>345</v>
      </c>
      <c r="I839">
        <v>131</v>
      </c>
      <c r="J839">
        <v>0</v>
      </c>
      <c r="K839">
        <v>2.63</v>
      </c>
      <c r="L839">
        <v>19.670000000000002</v>
      </c>
      <c r="M839">
        <v>74.94</v>
      </c>
      <c r="N839">
        <v>97.28</v>
      </c>
      <c r="O839">
        <v>2017</v>
      </c>
      <c r="P839">
        <v>2</v>
      </c>
      <c r="Q839">
        <v>16</v>
      </c>
      <c r="R839">
        <v>20170117</v>
      </c>
      <c r="S839" s="237" t="str">
        <f t="shared" si="13"/>
        <v>Feb</v>
      </c>
    </row>
    <row r="840" spans="1:19" x14ac:dyDescent="0.25">
      <c r="A840">
        <v>3624094000</v>
      </c>
      <c r="B840" t="str">
        <f>VLOOKUP(A840,'Energy Provider Accounts'!C:D,2,FALSE)</f>
        <v>Parks &amp; Rec</v>
      </c>
      <c r="C840" t="s">
        <v>342</v>
      </c>
      <c r="D840" s="3">
        <v>42811</v>
      </c>
      <c r="E840" s="11" t="s">
        <v>405</v>
      </c>
      <c r="F840">
        <v>30</v>
      </c>
      <c r="G840" t="s">
        <v>344</v>
      </c>
      <c r="H840" t="s">
        <v>345</v>
      </c>
      <c r="I840">
        <v>101</v>
      </c>
      <c r="J840">
        <v>0</v>
      </c>
      <c r="K840">
        <v>1.75</v>
      </c>
      <c r="L840">
        <v>13.43</v>
      </c>
      <c r="M840">
        <v>77.98</v>
      </c>
      <c r="N840">
        <v>93.2</v>
      </c>
      <c r="O840">
        <v>2017</v>
      </c>
      <c r="P840">
        <v>3</v>
      </c>
      <c r="Q840">
        <v>17</v>
      </c>
      <c r="R840">
        <v>20170215</v>
      </c>
      <c r="S840" s="237" t="str">
        <f t="shared" si="13"/>
        <v>Mar</v>
      </c>
    </row>
    <row r="841" spans="1:19" x14ac:dyDescent="0.25">
      <c r="A841">
        <v>3624094000</v>
      </c>
      <c r="B841" t="str">
        <f>VLOOKUP(A841,'Energy Provider Accounts'!C:D,2,FALSE)</f>
        <v>Parks &amp; Rec</v>
      </c>
      <c r="C841" t="s">
        <v>342</v>
      </c>
      <c r="D841" s="3">
        <v>42838</v>
      </c>
      <c r="E841" s="11" t="s">
        <v>406</v>
      </c>
      <c r="F841">
        <v>30</v>
      </c>
      <c r="G841" t="s">
        <v>344</v>
      </c>
      <c r="H841" t="s">
        <v>345</v>
      </c>
      <c r="I841">
        <v>87</v>
      </c>
      <c r="J841">
        <v>0</v>
      </c>
      <c r="K841">
        <v>2.63</v>
      </c>
      <c r="L841">
        <v>8.9</v>
      </c>
      <c r="M841">
        <v>80.19</v>
      </c>
      <c r="N841">
        <v>91.76</v>
      </c>
      <c r="O841">
        <v>2017</v>
      </c>
      <c r="P841">
        <v>4</v>
      </c>
      <c r="Q841">
        <v>13</v>
      </c>
      <c r="R841">
        <v>20170314</v>
      </c>
      <c r="S841" s="237" t="str">
        <f t="shared" si="13"/>
        <v>Apr</v>
      </c>
    </row>
    <row r="842" spans="1:19" x14ac:dyDescent="0.25">
      <c r="A842">
        <v>3624094000</v>
      </c>
      <c r="B842" t="str">
        <f>VLOOKUP(A842,'Energy Provider Accounts'!C:D,2,FALSE)</f>
        <v>Parks &amp; Rec</v>
      </c>
      <c r="C842" t="s">
        <v>342</v>
      </c>
      <c r="D842" s="3">
        <v>42866</v>
      </c>
      <c r="E842" s="11" t="s">
        <v>407</v>
      </c>
      <c r="F842">
        <v>30</v>
      </c>
      <c r="G842" t="s">
        <v>344</v>
      </c>
      <c r="H842" t="s">
        <v>345</v>
      </c>
      <c r="I842">
        <v>1434</v>
      </c>
      <c r="J842">
        <v>43</v>
      </c>
      <c r="K842">
        <v>383.25</v>
      </c>
      <c r="L842">
        <v>270.56</v>
      </c>
      <c r="M842">
        <v>-40.47</v>
      </c>
      <c r="N842">
        <v>613.59</v>
      </c>
      <c r="O842">
        <v>2017</v>
      </c>
      <c r="P842">
        <v>5</v>
      </c>
      <c r="Q842">
        <v>11</v>
      </c>
      <c r="R842">
        <v>20170411</v>
      </c>
      <c r="S842" s="237" t="str">
        <f t="shared" si="13"/>
        <v>May</v>
      </c>
    </row>
    <row r="843" spans="1:19" x14ac:dyDescent="0.25">
      <c r="A843">
        <v>3624094000</v>
      </c>
      <c r="B843" t="str">
        <f>VLOOKUP(A843,'Energy Provider Accounts'!C:D,2,FALSE)</f>
        <v>Parks &amp; Rec</v>
      </c>
      <c r="C843" t="s">
        <v>342</v>
      </c>
      <c r="D843" s="3">
        <v>42899</v>
      </c>
      <c r="E843" s="11" t="s">
        <v>386</v>
      </c>
      <c r="F843">
        <v>30</v>
      </c>
      <c r="G843" t="s">
        <v>344</v>
      </c>
      <c r="H843" t="s">
        <v>345</v>
      </c>
      <c r="I843">
        <v>1788</v>
      </c>
      <c r="J843">
        <v>42</v>
      </c>
      <c r="K843">
        <v>370.97</v>
      </c>
      <c r="L843">
        <v>276.69</v>
      </c>
      <c r="M843">
        <v>-40.36</v>
      </c>
      <c r="N843">
        <v>607.54</v>
      </c>
      <c r="O843">
        <v>2017</v>
      </c>
      <c r="P843">
        <v>6</v>
      </c>
      <c r="Q843">
        <v>13</v>
      </c>
      <c r="R843">
        <v>20170514</v>
      </c>
      <c r="S843" s="237" t="str">
        <f t="shared" si="13"/>
        <v>Jun</v>
      </c>
    </row>
    <row r="844" spans="1:19" x14ac:dyDescent="0.25">
      <c r="A844">
        <v>3624094000</v>
      </c>
      <c r="B844" t="str">
        <f>VLOOKUP(A844,'Energy Provider Accounts'!C:D,2,FALSE)</f>
        <v>Parks &amp; Rec</v>
      </c>
      <c r="C844" t="s">
        <v>342</v>
      </c>
      <c r="D844" s="3">
        <v>42928</v>
      </c>
      <c r="E844" s="11" t="s">
        <v>409</v>
      </c>
      <c r="F844">
        <v>30</v>
      </c>
      <c r="G844" t="s">
        <v>344</v>
      </c>
      <c r="H844" t="s">
        <v>345</v>
      </c>
      <c r="I844">
        <v>1721</v>
      </c>
      <c r="J844">
        <v>42</v>
      </c>
      <c r="K844">
        <v>373.21</v>
      </c>
      <c r="L844">
        <v>171</v>
      </c>
      <c r="M844">
        <v>11.45</v>
      </c>
      <c r="N844">
        <v>555.87</v>
      </c>
      <c r="O844">
        <v>2017</v>
      </c>
      <c r="P844">
        <v>7</v>
      </c>
      <c r="Q844">
        <v>12</v>
      </c>
      <c r="R844">
        <v>20170612</v>
      </c>
      <c r="S844" s="237" t="str">
        <f t="shared" si="13"/>
        <v>Jul</v>
      </c>
    </row>
    <row r="845" spans="1:19" x14ac:dyDescent="0.25">
      <c r="A845">
        <v>3624094000</v>
      </c>
      <c r="B845" t="str">
        <f>VLOOKUP(A845,'Energy Provider Accounts'!C:D,2,FALSE)</f>
        <v>Parks &amp; Rec</v>
      </c>
      <c r="C845" t="s">
        <v>342</v>
      </c>
      <c r="D845" s="3">
        <v>42961</v>
      </c>
      <c r="E845" s="11" t="s">
        <v>410</v>
      </c>
      <c r="F845">
        <v>30</v>
      </c>
      <c r="G845" t="s">
        <v>344</v>
      </c>
      <c r="H845" t="s">
        <v>345</v>
      </c>
      <c r="I845">
        <v>2371</v>
      </c>
      <c r="J845">
        <v>42</v>
      </c>
      <c r="K845">
        <v>381.43</v>
      </c>
      <c r="L845">
        <v>369.61</v>
      </c>
      <c r="M845">
        <v>-83.38</v>
      </c>
      <c r="N845">
        <v>667.93</v>
      </c>
      <c r="O845">
        <v>2017</v>
      </c>
      <c r="P845">
        <v>8</v>
      </c>
      <c r="Q845">
        <v>14</v>
      </c>
      <c r="R845">
        <v>20170715</v>
      </c>
      <c r="S845" s="237" t="str">
        <f t="shared" si="13"/>
        <v>Aug</v>
      </c>
    </row>
    <row r="846" spans="1:19" x14ac:dyDescent="0.25">
      <c r="A846">
        <v>3624094000</v>
      </c>
      <c r="B846" t="str">
        <f>VLOOKUP(A846,'Energy Provider Accounts'!C:D,2,FALSE)</f>
        <v>Parks &amp; Rec</v>
      </c>
      <c r="C846" t="s">
        <v>342</v>
      </c>
      <c r="D846" s="3">
        <v>42990</v>
      </c>
      <c r="E846" s="11" t="s">
        <v>389</v>
      </c>
      <c r="F846">
        <v>30</v>
      </c>
      <c r="G846" t="s">
        <v>344</v>
      </c>
      <c r="H846" t="s">
        <v>345</v>
      </c>
      <c r="I846">
        <v>1561</v>
      </c>
      <c r="J846">
        <v>42</v>
      </c>
      <c r="K846">
        <v>385.05</v>
      </c>
      <c r="L846">
        <v>13.71</v>
      </c>
      <c r="M846">
        <v>92.43</v>
      </c>
      <c r="N846">
        <v>491.39</v>
      </c>
      <c r="O846">
        <v>2017</v>
      </c>
      <c r="P846">
        <v>9</v>
      </c>
      <c r="Q846">
        <v>12</v>
      </c>
      <c r="R846">
        <v>20170813</v>
      </c>
      <c r="S846" s="237" t="str">
        <f t="shared" si="13"/>
        <v>Sep</v>
      </c>
    </row>
    <row r="847" spans="1:19" x14ac:dyDescent="0.25">
      <c r="A847">
        <v>3624094000</v>
      </c>
      <c r="B847" t="str">
        <f>VLOOKUP(A847,'Energy Provider Accounts'!C:D,2,FALSE)</f>
        <v>Parks &amp; Rec</v>
      </c>
      <c r="C847" t="s">
        <v>342</v>
      </c>
      <c r="D847" s="3">
        <v>43021</v>
      </c>
      <c r="E847" s="11" t="s">
        <v>411</v>
      </c>
      <c r="F847">
        <v>30</v>
      </c>
      <c r="G847" t="s">
        <v>344</v>
      </c>
      <c r="H847" t="s">
        <v>345</v>
      </c>
      <c r="I847">
        <v>2040</v>
      </c>
      <c r="J847">
        <v>41</v>
      </c>
      <c r="K847">
        <v>376.9</v>
      </c>
      <c r="L847">
        <v>17.18</v>
      </c>
      <c r="M847">
        <v>93.62</v>
      </c>
      <c r="N847">
        <v>487.9</v>
      </c>
      <c r="O847">
        <v>2017</v>
      </c>
      <c r="P847">
        <v>10</v>
      </c>
      <c r="Q847">
        <v>13</v>
      </c>
      <c r="R847">
        <v>20170913</v>
      </c>
      <c r="S847" s="237" t="str">
        <f t="shared" si="13"/>
        <v>Oct</v>
      </c>
    </row>
    <row r="848" spans="1:19" x14ac:dyDescent="0.25">
      <c r="A848">
        <v>3624094000</v>
      </c>
      <c r="B848" t="str">
        <f>VLOOKUP(A848,'Energy Provider Accounts'!C:D,2,FALSE)</f>
        <v>Parks &amp; Rec</v>
      </c>
      <c r="C848" t="s">
        <v>342</v>
      </c>
      <c r="D848" s="3">
        <v>43049</v>
      </c>
      <c r="E848" s="11" t="s">
        <v>391</v>
      </c>
      <c r="F848">
        <v>30</v>
      </c>
      <c r="G848" t="s">
        <v>344</v>
      </c>
      <c r="H848" t="s">
        <v>345</v>
      </c>
      <c r="I848">
        <v>509</v>
      </c>
      <c r="J848">
        <v>29</v>
      </c>
      <c r="K848">
        <v>269.08</v>
      </c>
      <c r="L848">
        <v>4.1100000000000003</v>
      </c>
      <c r="M848">
        <v>88.34</v>
      </c>
      <c r="N848">
        <v>361.67</v>
      </c>
      <c r="O848">
        <v>2017</v>
      </c>
      <c r="P848">
        <v>11</v>
      </c>
      <c r="Q848">
        <v>10</v>
      </c>
      <c r="R848">
        <v>20171011</v>
      </c>
      <c r="S848" s="237" t="str">
        <f t="shared" si="13"/>
        <v>Nov</v>
      </c>
    </row>
    <row r="849" spans="1:19" x14ac:dyDescent="0.25">
      <c r="A849">
        <v>3624094000</v>
      </c>
      <c r="B849" t="str">
        <f>VLOOKUP(A849,'Energy Provider Accounts'!C:D,2,FALSE)</f>
        <v>Parks &amp; Rec</v>
      </c>
      <c r="C849" t="s">
        <v>342</v>
      </c>
      <c r="D849" s="3">
        <v>43082</v>
      </c>
      <c r="E849" s="11" t="s">
        <v>419</v>
      </c>
      <c r="F849">
        <v>30</v>
      </c>
      <c r="G849" t="s">
        <v>344</v>
      </c>
      <c r="H849" t="s">
        <v>345</v>
      </c>
      <c r="I849">
        <v>135</v>
      </c>
      <c r="J849">
        <v>0</v>
      </c>
      <c r="K849">
        <v>1.81</v>
      </c>
      <c r="L849">
        <v>1.1399999999999999</v>
      </c>
      <c r="M849">
        <v>84.38</v>
      </c>
      <c r="N849">
        <v>87.36</v>
      </c>
      <c r="O849">
        <v>2017</v>
      </c>
      <c r="P849">
        <v>12</v>
      </c>
      <c r="Q849">
        <v>13</v>
      </c>
      <c r="R849">
        <v>20171113</v>
      </c>
      <c r="S849" s="237" t="str">
        <f t="shared" si="13"/>
        <v>Dec</v>
      </c>
    </row>
    <row r="850" spans="1:19" x14ac:dyDescent="0.25">
      <c r="A850">
        <v>3624095000</v>
      </c>
      <c r="B850" t="str">
        <f>VLOOKUP(A850,'Energy Provider Accounts'!C:D,2,FALSE)</f>
        <v>Parks &amp; Rec</v>
      </c>
      <c r="C850" t="s">
        <v>342</v>
      </c>
      <c r="D850" s="3">
        <v>42383</v>
      </c>
      <c r="E850" s="11" t="s">
        <v>393</v>
      </c>
      <c r="F850">
        <v>30</v>
      </c>
      <c r="G850" t="s">
        <v>344</v>
      </c>
      <c r="H850" t="s">
        <v>345</v>
      </c>
      <c r="I850">
        <v>1080</v>
      </c>
      <c r="J850">
        <v>4</v>
      </c>
      <c r="K850">
        <v>40.42</v>
      </c>
      <c r="L850">
        <v>6.55</v>
      </c>
      <c r="M850">
        <v>91.21</v>
      </c>
      <c r="N850">
        <v>138.22</v>
      </c>
      <c r="O850">
        <v>2016</v>
      </c>
      <c r="P850">
        <v>1</v>
      </c>
      <c r="Q850">
        <v>14</v>
      </c>
      <c r="R850">
        <v>20151215</v>
      </c>
      <c r="S850" s="237" t="str">
        <f t="shared" si="13"/>
        <v>Jan</v>
      </c>
    </row>
    <row r="851" spans="1:19" x14ac:dyDescent="0.25">
      <c r="A851">
        <v>3624095000</v>
      </c>
      <c r="B851" t="str">
        <f>VLOOKUP(A851,'Energy Provider Accounts'!C:D,2,FALSE)</f>
        <v>Parks &amp; Rec</v>
      </c>
      <c r="C851" t="s">
        <v>342</v>
      </c>
      <c r="D851" s="3">
        <v>42412</v>
      </c>
      <c r="E851" s="11" t="s">
        <v>394</v>
      </c>
      <c r="F851">
        <v>30</v>
      </c>
      <c r="G851" t="s">
        <v>344</v>
      </c>
      <c r="H851" t="s">
        <v>345</v>
      </c>
      <c r="I851">
        <v>840</v>
      </c>
      <c r="J851">
        <v>3</v>
      </c>
      <c r="K851">
        <v>30.31</v>
      </c>
      <c r="L851">
        <v>3.77</v>
      </c>
      <c r="M851">
        <v>87.3</v>
      </c>
      <c r="N851">
        <v>121.43</v>
      </c>
      <c r="O851">
        <v>2016</v>
      </c>
      <c r="P851">
        <v>2</v>
      </c>
      <c r="Q851">
        <v>12</v>
      </c>
      <c r="R851">
        <v>20160113</v>
      </c>
      <c r="S851" s="237" t="str">
        <f t="shared" si="13"/>
        <v>Feb</v>
      </c>
    </row>
    <row r="852" spans="1:19" x14ac:dyDescent="0.25">
      <c r="A852">
        <v>3624095000</v>
      </c>
      <c r="B852" t="str">
        <f>VLOOKUP(A852,'Energy Provider Accounts'!C:D,2,FALSE)</f>
        <v>Parks &amp; Rec</v>
      </c>
      <c r="C852" t="s">
        <v>342</v>
      </c>
      <c r="D852" s="3">
        <v>42383</v>
      </c>
      <c r="E852" s="11" t="s">
        <v>393</v>
      </c>
      <c r="F852">
        <v>30</v>
      </c>
      <c r="G852" t="s">
        <v>344</v>
      </c>
      <c r="H852" t="s">
        <v>414</v>
      </c>
      <c r="I852">
        <v>1</v>
      </c>
      <c r="J852">
        <v>0</v>
      </c>
      <c r="K852">
        <v>0</v>
      </c>
      <c r="L852">
        <v>0.43</v>
      </c>
      <c r="M852">
        <v>37.020000000000003</v>
      </c>
      <c r="N852">
        <v>37.46</v>
      </c>
      <c r="O852">
        <v>2016</v>
      </c>
      <c r="P852">
        <v>1</v>
      </c>
      <c r="Q852">
        <v>14</v>
      </c>
      <c r="R852">
        <v>20151215</v>
      </c>
      <c r="S852" s="237" t="str">
        <f t="shared" si="13"/>
        <v>Jan</v>
      </c>
    </row>
    <row r="853" spans="1:19" x14ac:dyDescent="0.25">
      <c r="A853">
        <v>3624095000</v>
      </c>
      <c r="B853" t="str">
        <f>VLOOKUP(A853,'Energy Provider Accounts'!C:D,2,FALSE)</f>
        <v>Parks &amp; Rec</v>
      </c>
      <c r="C853" t="s">
        <v>342</v>
      </c>
      <c r="D853" s="3">
        <v>42444</v>
      </c>
      <c r="E853" s="11" t="s">
        <v>395</v>
      </c>
      <c r="F853">
        <v>30</v>
      </c>
      <c r="G853" t="s">
        <v>344</v>
      </c>
      <c r="H853" t="s">
        <v>345</v>
      </c>
      <c r="I853">
        <v>2400</v>
      </c>
      <c r="J853">
        <v>6</v>
      </c>
      <c r="K853">
        <v>50.52</v>
      </c>
      <c r="L853">
        <v>30.26</v>
      </c>
      <c r="M853">
        <v>93.41</v>
      </c>
      <c r="N853">
        <v>174.28</v>
      </c>
      <c r="O853">
        <v>2016</v>
      </c>
      <c r="P853">
        <v>3</v>
      </c>
      <c r="Q853">
        <v>15</v>
      </c>
      <c r="R853">
        <v>20160214</v>
      </c>
      <c r="S853" s="237" t="str">
        <f t="shared" si="13"/>
        <v>Mar</v>
      </c>
    </row>
    <row r="854" spans="1:19" x14ac:dyDescent="0.25">
      <c r="A854">
        <v>3624095000</v>
      </c>
      <c r="B854" t="str">
        <f>VLOOKUP(A854,'Energy Provider Accounts'!C:D,2,FALSE)</f>
        <v>Parks &amp; Rec</v>
      </c>
      <c r="C854" t="s">
        <v>342</v>
      </c>
      <c r="D854" s="3">
        <v>42412</v>
      </c>
      <c r="E854" s="11" t="s">
        <v>421</v>
      </c>
      <c r="F854">
        <v>90</v>
      </c>
      <c r="G854" t="s">
        <v>344</v>
      </c>
      <c r="H854" t="s">
        <v>414</v>
      </c>
      <c r="I854">
        <v>67</v>
      </c>
      <c r="J854">
        <v>0</v>
      </c>
      <c r="K854">
        <v>0</v>
      </c>
      <c r="L854">
        <v>27.83</v>
      </c>
      <c r="M854">
        <v>145.29</v>
      </c>
      <c r="N854">
        <v>173.18</v>
      </c>
      <c r="O854">
        <v>2016</v>
      </c>
      <c r="P854">
        <v>2</v>
      </c>
      <c r="Q854">
        <v>12</v>
      </c>
      <c r="R854">
        <v>20151114</v>
      </c>
      <c r="S854" s="237" t="str">
        <f t="shared" si="13"/>
        <v>Feb</v>
      </c>
    </row>
    <row r="855" spans="1:19" x14ac:dyDescent="0.25">
      <c r="A855">
        <v>3624095000</v>
      </c>
      <c r="B855" t="str">
        <f>VLOOKUP(A855,'Energy Provider Accounts'!C:D,2,FALSE)</f>
        <v>Parks &amp; Rec</v>
      </c>
      <c r="C855" t="s">
        <v>342</v>
      </c>
      <c r="D855" s="3">
        <v>42444</v>
      </c>
      <c r="E855" s="11" t="s">
        <v>395</v>
      </c>
      <c r="F855">
        <v>30</v>
      </c>
      <c r="G855" t="s">
        <v>344</v>
      </c>
      <c r="H855" t="s">
        <v>414</v>
      </c>
      <c r="I855">
        <v>0</v>
      </c>
      <c r="J855">
        <v>0</v>
      </c>
      <c r="K855">
        <v>0</v>
      </c>
      <c r="L855">
        <v>0</v>
      </c>
      <c r="M855">
        <v>37</v>
      </c>
      <c r="N855">
        <v>37.01</v>
      </c>
      <c r="O855">
        <v>2016</v>
      </c>
      <c r="P855">
        <v>3</v>
      </c>
      <c r="Q855">
        <v>15</v>
      </c>
      <c r="R855">
        <v>20160214</v>
      </c>
      <c r="S855" s="237" t="str">
        <f t="shared" si="13"/>
        <v>Mar</v>
      </c>
    </row>
    <row r="856" spans="1:19" x14ac:dyDescent="0.25">
      <c r="A856">
        <v>3624095000</v>
      </c>
      <c r="B856" t="str">
        <f>VLOOKUP(A856,'Energy Provider Accounts'!C:D,2,FALSE)</f>
        <v>Parks &amp; Rec</v>
      </c>
      <c r="C856" t="s">
        <v>342</v>
      </c>
      <c r="D856" s="3">
        <v>42475</v>
      </c>
      <c r="E856" s="11" t="s">
        <v>372</v>
      </c>
      <c r="F856">
        <v>30</v>
      </c>
      <c r="G856" t="s">
        <v>344</v>
      </c>
      <c r="H856" t="s">
        <v>345</v>
      </c>
      <c r="I856">
        <v>1560</v>
      </c>
      <c r="J856">
        <v>6</v>
      </c>
      <c r="K856">
        <v>50.52</v>
      </c>
      <c r="L856">
        <v>12.35</v>
      </c>
      <c r="M856">
        <v>90.12</v>
      </c>
      <c r="N856">
        <v>153.04</v>
      </c>
      <c r="O856">
        <v>2016</v>
      </c>
      <c r="P856">
        <v>4</v>
      </c>
      <c r="Q856">
        <v>15</v>
      </c>
      <c r="R856">
        <v>20160316</v>
      </c>
      <c r="S856" s="237" t="str">
        <f t="shared" si="13"/>
        <v>Apr</v>
      </c>
    </row>
    <row r="857" spans="1:19" x14ac:dyDescent="0.25">
      <c r="A857">
        <v>3624095000</v>
      </c>
      <c r="B857" t="str">
        <f>VLOOKUP(A857,'Energy Provider Accounts'!C:D,2,FALSE)</f>
        <v>Parks &amp; Rec</v>
      </c>
      <c r="C857" t="s">
        <v>342</v>
      </c>
      <c r="D857" s="3">
        <v>42475</v>
      </c>
      <c r="E857" s="11" t="s">
        <v>372</v>
      </c>
      <c r="F857">
        <v>30</v>
      </c>
      <c r="G857" t="s">
        <v>344</v>
      </c>
      <c r="H857" t="s">
        <v>414</v>
      </c>
      <c r="I857">
        <v>1</v>
      </c>
      <c r="J857">
        <v>0</v>
      </c>
      <c r="K857">
        <v>0</v>
      </c>
      <c r="L857">
        <v>0.34</v>
      </c>
      <c r="M857">
        <v>36.97</v>
      </c>
      <c r="N857">
        <v>37.32</v>
      </c>
      <c r="O857">
        <v>2016</v>
      </c>
      <c r="P857">
        <v>4</v>
      </c>
      <c r="Q857">
        <v>15</v>
      </c>
      <c r="R857">
        <v>20160316</v>
      </c>
      <c r="S857" s="237" t="str">
        <f t="shared" si="13"/>
        <v>Apr</v>
      </c>
    </row>
    <row r="858" spans="1:19" x14ac:dyDescent="0.25">
      <c r="A858">
        <v>3624095000</v>
      </c>
      <c r="B858" t="str">
        <f>VLOOKUP(A858,'Energy Provider Accounts'!C:D,2,FALSE)</f>
        <v>Parks &amp; Rec</v>
      </c>
      <c r="C858" t="s">
        <v>342</v>
      </c>
      <c r="D858" s="3">
        <v>42502</v>
      </c>
      <c r="E858" s="11" t="s">
        <v>397</v>
      </c>
      <c r="F858">
        <v>30</v>
      </c>
      <c r="G858" t="s">
        <v>344</v>
      </c>
      <c r="H858" t="s">
        <v>414</v>
      </c>
      <c r="I858">
        <v>12</v>
      </c>
      <c r="J858">
        <v>0</v>
      </c>
      <c r="K858">
        <v>0</v>
      </c>
      <c r="L858">
        <v>3.58</v>
      </c>
      <c r="M858">
        <v>42.09</v>
      </c>
      <c r="N858">
        <v>45.69</v>
      </c>
      <c r="O858">
        <v>2016</v>
      </c>
      <c r="P858">
        <v>5</v>
      </c>
      <c r="Q858">
        <v>12</v>
      </c>
      <c r="R858">
        <v>20160412</v>
      </c>
      <c r="S858" s="237" t="str">
        <f t="shared" si="13"/>
        <v>May</v>
      </c>
    </row>
    <row r="859" spans="1:19" x14ac:dyDescent="0.25">
      <c r="A859">
        <v>3624095000</v>
      </c>
      <c r="B859" t="str">
        <f>VLOOKUP(A859,'Energy Provider Accounts'!C:D,2,FALSE)</f>
        <v>Parks &amp; Rec</v>
      </c>
      <c r="C859" t="s">
        <v>342</v>
      </c>
      <c r="D859" s="3">
        <v>42502</v>
      </c>
      <c r="E859" s="11" t="s">
        <v>397</v>
      </c>
      <c r="F859">
        <v>30</v>
      </c>
      <c r="G859" t="s">
        <v>344</v>
      </c>
      <c r="H859" t="s">
        <v>345</v>
      </c>
      <c r="I859">
        <v>1080</v>
      </c>
      <c r="J859">
        <v>9</v>
      </c>
      <c r="K859">
        <v>80.83</v>
      </c>
      <c r="L859">
        <v>8.6300000000000008</v>
      </c>
      <c r="M859">
        <v>88.24</v>
      </c>
      <c r="N859">
        <v>177.76</v>
      </c>
      <c r="O859">
        <v>2016</v>
      </c>
      <c r="P859">
        <v>5</v>
      </c>
      <c r="Q859">
        <v>12</v>
      </c>
      <c r="R859">
        <v>20160412</v>
      </c>
      <c r="S859" s="237" t="str">
        <f t="shared" si="13"/>
        <v>May</v>
      </c>
    </row>
    <row r="860" spans="1:19" x14ac:dyDescent="0.25">
      <c r="A860">
        <v>3624095000</v>
      </c>
      <c r="B860" t="str">
        <f>VLOOKUP(A860,'Energy Provider Accounts'!C:D,2,FALSE)</f>
        <v>Parks &amp; Rec</v>
      </c>
      <c r="C860" t="s">
        <v>342</v>
      </c>
      <c r="D860" s="3">
        <v>42534</v>
      </c>
      <c r="E860" s="11" t="s">
        <v>398</v>
      </c>
      <c r="F860">
        <v>30</v>
      </c>
      <c r="G860" t="s">
        <v>344</v>
      </c>
      <c r="H860" t="s">
        <v>414</v>
      </c>
      <c r="I860">
        <v>34</v>
      </c>
      <c r="J860">
        <v>0</v>
      </c>
      <c r="K860">
        <v>0</v>
      </c>
      <c r="L860">
        <v>11.58</v>
      </c>
      <c r="M860">
        <v>53.69</v>
      </c>
      <c r="N860">
        <v>65.290000000000006</v>
      </c>
      <c r="O860">
        <v>2016</v>
      </c>
      <c r="P860">
        <v>6</v>
      </c>
      <c r="Q860">
        <v>13</v>
      </c>
      <c r="R860">
        <v>20160514</v>
      </c>
      <c r="S860" s="237" t="str">
        <f t="shared" si="13"/>
        <v>Jun</v>
      </c>
    </row>
    <row r="861" spans="1:19" x14ac:dyDescent="0.25">
      <c r="A861">
        <v>3624095000</v>
      </c>
      <c r="B861" t="str">
        <f>VLOOKUP(A861,'Energy Provider Accounts'!C:D,2,FALSE)</f>
        <v>Parks &amp; Rec</v>
      </c>
      <c r="C861" t="s">
        <v>342</v>
      </c>
      <c r="D861" s="3">
        <v>42565</v>
      </c>
      <c r="E861" s="11" t="s">
        <v>399</v>
      </c>
      <c r="F861">
        <v>30</v>
      </c>
      <c r="G861" t="s">
        <v>344</v>
      </c>
      <c r="H861" t="s">
        <v>414</v>
      </c>
      <c r="I861">
        <v>49</v>
      </c>
      <c r="J861">
        <v>0</v>
      </c>
      <c r="K861">
        <v>0</v>
      </c>
      <c r="L861">
        <v>17.86</v>
      </c>
      <c r="M861">
        <v>61.17</v>
      </c>
      <c r="N861">
        <v>79.05</v>
      </c>
      <c r="O861">
        <v>2016</v>
      </c>
      <c r="P861">
        <v>7</v>
      </c>
      <c r="Q861">
        <v>14</v>
      </c>
      <c r="R861">
        <v>20160614</v>
      </c>
      <c r="S861" s="237" t="str">
        <f t="shared" si="13"/>
        <v>Jul</v>
      </c>
    </row>
    <row r="862" spans="1:19" x14ac:dyDescent="0.25">
      <c r="A862">
        <v>3624095000</v>
      </c>
      <c r="B862" t="str">
        <f>VLOOKUP(A862,'Energy Provider Accounts'!C:D,2,FALSE)</f>
        <v>Parks &amp; Rec</v>
      </c>
      <c r="C862" t="s">
        <v>342</v>
      </c>
      <c r="D862" s="3">
        <v>42597</v>
      </c>
      <c r="E862" s="11" t="s">
        <v>400</v>
      </c>
      <c r="F862">
        <v>30</v>
      </c>
      <c r="G862" t="s">
        <v>344</v>
      </c>
      <c r="H862" t="s">
        <v>414</v>
      </c>
      <c r="I862">
        <v>50</v>
      </c>
      <c r="J862">
        <v>0</v>
      </c>
      <c r="K862">
        <v>0</v>
      </c>
      <c r="L862">
        <v>18.940000000000001</v>
      </c>
      <c r="M862">
        <v>63.57</v>
      </c>
      <c r="N862">
        <v>82.53</v>
      </c>
      <c r="O862">
        <v>2016</v>
      </c>
      <c r="P862">
        <v>8</v>
      </c>
      <c r="Q862">
        <v>15</v>
      </c>
      <c r="R862">
        <v>20160716</v>
      </c>
      <c r="S862" s="237" t="str">
        <f t="shared" si="13"/>
        <v>Aug</v>
      </c>
    </row>
    <row r="863" spans="1:19" x14ac:dyDescent="0.25">
      <c r="A863">
        <v>3624095000</v>
      </c>
      <c r="B863" t="str">
        <f>VLOOKUP(A863,'Energy Provider Accounts'!C:D,2,FALSE)</f>
        <v>Parks &amp; Rec</v>
      </c>
      <c r="C863" t="s">
        <v>342</v>
      </c>
      <c r="D863" s="3">
        <v>42534</v>
      </c>
      <c r="E863" s="11" t="s">
        <v>398</v>
      </c>
      <c r="F863">
        <v>30</v>
      </c>
      <c r="G863" t="s">
        <v>344</v>
      </c>
      <c r="H863" t="s">
        <v>345</v>
      </c>
      <c r="I863">
        <v>2040</v>
      </c>
      <c r="J863">
        <v>10</v>
      </c>
      <c r="K863">
        <v>90.94</v>
      </c>
      <c r="L863">
        <v>8.75</v>
      </c>
      <c r="M863">
        <v>92</v>
      </c>
      <c r="N863">
        <v>191.75</v>
      </c>
      <c r="O863">
        <v>2016</v>
      </c>
      <c r="P863">
        <v>6</v>
      </c>
      <c r="Q863">
        <v>13</v>
      </c>
      <c r="R863">
        <v>20160514</v>
      </c>
      <c r="S863" s="237" t="str">
        <f t="shared" si="13"/>
        <v>Jun</v>
      </c>
    </row>
    <row r="864" spans="1:19" x14ac:dyDescent="0.25">
      <c r="A864">
        <v>3624095000</v>
      </c>
      <c r="B864" t="str">
        <f>VLOOKUP(A864,'Energy Provider Accounts'!C:D,2,FALSE)</f>
        <v>Parks &amp; Rec</v>
      </c>
      <c r="C864" t="s">
        <v>342</v>
      </c>
      <c r="D864" s="3">
        <v>42626</v>
      </c>
      <c r="E864" s="11" t="s">
        <v>401</v>
      </c>
      <c r="F864">
        <v>30</v>
      </c>
      <c r="G864" t="s">
        <v>344</v>
      </c>
      <c r="H864" t="s">
        <v>414</v>
      </c>
      <c r="I864">
        <v>40</v>
      </c>
      <c r="J864">
        <v>0</v>
      </c>
      <c r="K864">
        <v>0</v>
      </c>
      <c r="L864">
        <v>13.26</v>
      </c>
      <c r="M864">
        <v>58.63</v>
      </c>
      <c r="N864">
        <v>71.900000000000006</v>
      </c>
      <c r="O864">
        <v>2016</v>
      </c>
      <c r="P864">
        <v>9</v>
      </c>
      <c r="Q864">
        <v>13</v>
      </c>
      <c r="R864">
        <v>20160814</v>
      </c>
      <c r="S864" s="237" t="str">
        <f t="shared" si="13"/>
        <v>Sep</v>
      </c>
    </row>
    <row r="865" spans="1:19" x14ac:dyDescent="0.25">
      <c r="A865">
        <v>3624095000</v>
      </c>
      <c r="B865" t="str">
        <f>VLOOKUP(A865,'Energy Provider Accounts'!C:D,2,FALSE)</f>
        <v>Parks &amp; Rec</v>
      </c>
      <c r="C865" t="s">
        <v>342</v>
      </c>
      <c r="D865" s="3">
        <v>42565</v>
      </c>
      <c r="E865" s="11" t="s">
        <v>399</v>
      </c>
      <c r="F865">
        <v>30</v>
      </c>
      <c r="G865" t="s">
        <v>344</v>
      </c>
      <c r="H865" t="s">
        <v>345</v>
      </c>
      <c r="I865">
        <v>3480</v>
      </c>
      <c r="J865">
        <v>13</v>
      </c>
      <c r="K865">
        <v>112.99</v>
      </c>
      <c r="L865">
        <v>437.56</v>
      </c>
      <c r="M865">
        <v>-110.66</v>
      </c>
      <c r="N865">
        <v>440.04</v>
      </c>
      <c r="O865">
        <v>2016</v>
      </c>
      <c r="P865">
        <v>7</v>
      </c>
      <c r="Q865">
        <v>14</v>
      </c>
      <c r="R865">
        <v>20160614</v>
      </c>
      <c r="S865" s="237" t="str">
        <f t="shared" si="13"/>
        <v>Jul</v>
      </c>
    </row>
    <row r="866" spans="1:19" x14ac:dyDescent="0.25">
      <c r="A866">
        <v>3624095000</v>
      </c>
      <c r="B866" t="str">
        <f>VLOOKUP(A866,'Energy Provider Accounts'!C:D,2,FALSE)</f>
        <v>Parks &amp; Rec</v>
      </c>
      <c r="C866" t="s">
        <v>342</v>
      </c>
      <c r="D866" s="3">
        <v>42597</v>
      </c>
      <c r="E866" s="11" t="s">
        <v>400</v>
      </c>
      <c r="F866">
        <v>30</v>
      </c>
      <c r="G866" t="s">
        <v>344</v>
      </c>
      <c r="H866" t="s">
        <v>345</v>
      </c>
      <c r="I866">
        <v>5280</v>
      </c>
      <c r="J866">
        <v>15</v>
      </c>
      <c r="K866">
        <v>136.81</v>
      </c>
      <c r="L866">
        <v>546.32000000000005</v>
      </c>
      <c r="M866">
        <v>-147.1</v>
      </c>
      <c r="N866">
        <v>536.22</v>
      </c>
      <c r="O866">
        <v>2016</v>
      </c>
      <c r="P866">
        <v>8</v>
      </c>
      <c r="Q866">
        <v>15</v>
      </c>
      <c r="R866">
        <v>20160716</v>
      </c>
      <c r="S866" s="237" t="str">
        <f t="shared" si="13"/>
        <v>Aug</v>
      </c>
    </row>
    <row r="867" spans="1:19" x14ac:dyDescent="0.25">
      <c r="A867">
        <v>3624095000</v>
      </c>
      <c r="B867" t="str">
        <f>VLOOKUP(A867,'Energy Provider Accounts'!C:D,2,FALSE)</f>
        <v>Parks &amp; Rec</v>
      </c>
      <c r="C867" t="s">
        <v>342</v>
      </c>
      <c r="D867" s="3">
        <v>42656</v>
      </c>
      <c r="E867" s="11" t="s">
        <v>378</v>
      </c>
      <c r="F867">
        <v>30</v>
      </c>
      <c r="G867" t="s">
        <v>344</v>
      </c>
      <c r="H867" t="s">
        <v>414</v>
      </c>
      <c r="I867">
        <v>43</v>
      </c>
      <c r="J867">
        <v>0</v>
      </c>
      <c r="K867">
        <v>0</v>
      </c>
      <c r="L867">
        <v>11.72</v>
      </c>
      <c r="M867">
        <v>60.58</v>
      </c>
      <c r="N867">
        <v>72.31</v>
      </c>
      <c r="O867">
        <v>2016</v>
      </c>
      <c r="P867">
        <v>10</v>
      </c>
      <c r="Q867">
        <v>13</v>
      </c>
      <c r="R867">
        <v>20160913</v>
      </c>
      <c r="S867" s="237" t="str">
        <f t="shared" si="13"/>
        <v>Oct</v>
      </c>
    </row>
    <row r="868" spans="1:19" x14ac:dyDescent="0.25">
      <c r="A868">
        <v>3624095000</v>
      </c>
      <c r="B868" t="str">
        <f>VLOOKUP(A868,'Energy Provider Accounts'!C:D,2,FALSE)</f>
        <v>Parks &amp; Rec</v>
      </c>
      <c r="C868" t="s">
        <v>342</v>
      </c>
      <c r="D868" s="3">
        <v>42684</v>
      </c>
      <c r="E868" s="11" t="s">
        <v>403</v>
      </c>
      <c r="F868">
        <v>30</v>
      </c>
      <c r="G868" t="s">
        <v>344</v>
      </c>
      <c r="H868" t="s">
        <v>414</v>
      </c>
      <c r="I868">
        <v>111</v>
      </c>
      <c r="J868">
        <v>0</v>
      </c>
      <c r="K868">
        <v>0</v>
      </c>
      <c r="L868">
        <v>32.75</v>
      </c>
      <c r="M868">
        <v>95.73</v>
      </c>
      <c r="N868">
        <v>128.52000000000001</v>
      </c>
      <c r="O868">
        <v>2016</v>
      </c>
      <c r="P868">
        <v>11</v>
      </c>
      <c r="Q868">
        <v>10</v>
      </c>
      <c r="R868">
        <v>20161011</v>
      </c>
      <c r="S868" s="237" t="str">
        <f t="shared" si="13"/>
        <v>Nov</v>
      </c>
    </row>
    <row r="869" spans="1:19" x14ac:dyDescent="0.25">
      <c r="A869">
        <v>3624095000</v>
      </c>
      <c r="B869" t="str">
        <f>VLOOKUP(A869,'Energy Provider Accounts'!C:D,2,FALSE)</f>
        <v>Parks &amp; Rec</v>
      </c>
      <c r="C869" t="s">
        <v>342</v>
      </c>
      <c r="D869" s="3">
        <v>42626</v>
      </c>
      <c r="E869" s="11" t="s">
        <v>401</v>
      </c>
      <c r="F869">
        <v>30</v>
      </c>
      <c r="G869" t="s">
        <v>344</v>
      </c>
      <c r="H869" t="s">
        <v>345</v>
      </c>
      <c r="I869">
        <v>3480</v>
      </c>
      <c r="J869">
        <v>15</v>
      </c>
      <c r="K869">
        <v>136.81</v>
      </c>
      <c r="L869">
        <v>581.80999999999995</v>
      </c>
      <c r="M869">
        <v>-179.37</v>
      </c>
      <c r="N869">
        <v>539.44000000000005</v>
      </c>
      <c r="O869">
        <v>2016</v>
      </c>
      <c r="P869">
        <v>9</v>
      </c>
      <c r="Q869">
        <v>13</v>
      </c>
      <c r="R869">
        <v>20160814</v>
      </c>
      <c r="S869" s="237" t="str">
        <f t="shared" si="13"/>
        <v>Sep</v>
      </c>
    </row>
    <row r="870" spans="1:19" x14ac:dyDescent="0.25">
      <c r="A870">
        <v>3624095000</v>
      </c>
      <c r="B870" t="str">
        <f>VLOOKUP(A870,'Energy Provider Accounts'!C:D,2,FALSE)</f>
        <v>Parks &amp; Rec</v>
      </c>
      <c r="C870" t="s">
        <v>342</v>
      </c>
      <c r="D870" s="3">
        <v>42717</v>
      </c>
      <c r="E870" s="11" t="s">
        <v>380</v>
      </c>
      <c r="F870">
        <v>30</v>
      </c>
      <c r="G870" t="s">
        <v>413</v>
      </c>
      <c r="H870" t="s">
        <v>414</v>
      </c>
      <c r="I870">
        <v>68</v>
      </c>
      <c r="J870">
        <v>0</v>
      </c>
      <c r="K870">
        <v>0</v>
      </c>
      <c r="L870">
        <v>25.88</v>
      </c>
      <c r="M870">
        <v>74.45</v>
      </c>
      <c r="N870">
        <v>100.36</v>
      </c>
      <c r="O870">
        <v>2016</v>
      </c>
      <c r="P870">
        <v>12</v>
      </c>
      <c r="Q870">
        <v>13</v>
      </c>
      <c r="R870">
        <v>20161113</v>
      </c>
      <c r="S870" s="237" t="str">
        <f t="shared" si="13"/>
        <v>Dec</v>
      </c>
    </row>
    <row r="871" spans="1:19" x14ac:dyDescent="0.25">
      <c r="A871">
        <v>3624095000</v>
      </c>
      <c r="B871" t="str">
        <f>VLOOKUP(A871,'Energy Provider Accounts'!C:D,2,FALSE)</f>
        <v>Parks &amp; Rec</v>
      </c>
      <c r="C871" t="s">
        <v>342</v>
      </c>
      <c r="D871" s="3">
        <v>42656</v>
      </c>
      <c r="E871" s="11" t="s">
        <v>378</v>
      </c>
      <c r="F871">
        <v>30</v>
      </c>
      <c r="G871" t="s">
        <v>344</v>
      </c>
      <c r="H871" t="s">
        <v>345</v>
      </c>
      <c r="I871">
        <v>2280</v>
      </c>
      <c r="J871">
        <v>10</v>
      </c>
      <c r="K871">
        <v>94.72</v>
      </c>
      <c r="L871">
        <v>242.34</v>
      </c>
      <c r="M871">
        <v>-18.8</v>
      </c>
      <c r="N871">
        <v>318.37</v>
      </c>
      <c r="O871">
        <v>2016</v>
      </c>
      <c r="P871">
        <v>10</v>
      </c>
      <c r="Q871">
        <v>13</v>
      </c>
      <c r="R871">
        <v>20160913</v>
      </c>
      <c r="S871" s="237" t="str">
        <f t="shared" si="13"/>
        <v>Oct</v>
      </c>
    </row>
    <row r="872" spans="1:19" x14ac:dyDescent="0.25">
      <c r="A872">
        <v>3624095000</v>
      </c>
      <c r="B872" t="str">
        <f>VLOOKUP(A872,'Energy Provider Accounts'!C:D,2,FALSE)</f>
        <v>Parks &amp; Rec</v>
      </c>
      <c r="C872" t="s">
        <v>342</v>
      </c>
      <c r="D872" s="3">
        <v>42684</v>
      </c>
      <c r="E872" s="11" t="s">
        <v>403</v>
      </c>
      <c r="F872">
        <v>30</v>
      </c>
      <c r="G872" t="s">
        <v>344</v>
      </c>
      <c r="H872" t="s">
        <v>345</v>
      </c>
      <c r="I872">
        <v>1560</v>
      </c>
      <c r="J872">
        <v>9</v>
      </c>
      <c r="K872">
        <v>84.19</v>
      </c>
      <c r="L872">
        <v>176.08</v>
      </c>
      <c r="M872">
        <v>9.1</v>
      </c>
      <c r="N872">
        <v>269.45</v>
      </c>
      <c r="O872">
        <v>2016</v>
      </c>
      <c r="P872">
        <v>11</v>
      </c>
      <c r="Q872">
        <v>10</v>
      </c>
      <c r="R872">
        <v>20161011</v>
      </c>
      <c r="S872" s="237" t="str">
        <f t="shared" si="13"/>
        <v>Nov</v>
      </c>
    </row>
    <row r="873" spans="1:19" x14ac:dyDescent="0.25">
      <c r="A873">
        <v>3624095000</v>
      </c>
      <c r="B873" t="str">
        <f>VLOOKUP(A873,'Energy Provider Accounts'!C:D,2,FALSE)</f>
        <v>Parks &amp; Rec</v>
      </c>
      <c r="C873" t="s">
        <v>342</v>
      </c>
      <c r="D873" s="3">
        <v>42717</v>
      </c>
      <c r="E873" s="11" t="s">
        <v>380</v>
      </c>
      <c r="F873">
        <v>30</v>
      </c>
      <c r="G873" t="s">
        <v>344</v>
      </c>
      <c r="H873" t="s">
        <v>345</v>
      </c>
      <c r="I873">
        <v>1080</v>
      </c>
      <c r="J873">
        <v>8</v>
      </c>
      <c r="K873">
        <v>73.67</v>
      </c>
      <c r="L873">
        <v>156.51</v>
      </c>
      <c r="M873">
        <v>14.29</v>
      </c>
      <c r="N873">
        <v>244.56</v>
      </c>
      <c r="O873">
        <v>2016</v>
      </c>
      <c r="P873">
        <v>12</v>
      </c>
      <c r="Q873">
        <v>13</v>
      </c>
      <c r="R873">
        <v>20161113</v>
      </c>
      <c r="S873" s="237" t="str">
        <f t="shared" si="13"/>
        <v>Dec</v>
      </c>
    </row>
    <row r="874" spans="1:19" x14ac:dyDescent="0.25">
      <c r="A874">
        <v>3624095000</v>
      </c>
      <c r="B874" t="str">
        <f>VLOOKUP(A874,'Energy Provider Accounts'!C:D,2,FALSE)</f>
        <v>Parks &amp; Rec</v>
      </c>
      <c r="C874" t="s">
        <v>342</v>
      </c>
      <c r="D874" s="3">
        <v>42748</v>
      </c>
      <c r="E874" s="11" t="s">
        <v>404</v>
      </c>
      <c r="F874">
        <v>30</v>
      </c>
      <c r="G874" t="s">
        <v>344</v>
      </c>
      <c r="H874" t="s">
        <v>345</v>
      </c>
      <c r="I874">
        <v>1080</v>
      </c>
      <c r="J874">
        <v>4</v>
      </c>
      <c r="K874">
        <v>42.1</v>
      </c>
      <c r="L874">
        <v>102.52</v>
      </c>
      <c r="M874">
        <v>40.58</v>
      </c>
      <c r="N874">
        <v>185.27</v>
      </c>
      <c r="O874">
        <v>2017</v>
      </c>
      <c r="P874">
        <v>1</v>
      </c>
      <c r="Q874">
        <v>13</v>
      </c>
      <c r="R874">
        <v>20161214</v>
      </c>
      <c r="S874" s="237" t="str">
        <f t="shared" si="13"/>
        <v>Jan</v>
      </c>
    </row>
    <row r="875" spans="1:19" x14ac:dyDescent="0.25">
      <c r="A875">
        <v>3624095000</v>
      </c>
      <c r="B875" t="str">
        <f>VLOOKUP(A875,'Energy Provider Accounts'!C:D,2,FALSE)</f>
        <v>Parks &amp; Rec</v>
      </c>
      <c r="C875" t="s">
        <v>342</v>
      </c>
      <c r="D875" s="3">
        <v>42782</v>
      </c>
      <c r="E875" s="11" t="s">
        <v>382</v>
      </c>
      <c r="F875">
        <v>30</v>
      </c>
      <c r="G875" t="s">
        <v>344</v>
      </c>
      <c r="H875" t="s">
        <v>345</v>
      </c>
      <c r="I875">
        <v>2400</v>
      </c>
      <c r="J875">
        <v>8</v>
      </c>
      <c r="K875">
        <v>73.67</v>
      </c>
      <c r="L875">
        <v>360.23</v>
      </c>
      <c r="M875">
        <v>-81.67</v>
      </c>
      <c r="N875">
        <v>352.39</v>
      </c>
      <c r="O875">
        <v>2017</v>
      </c>
      <c r="P875">
        <v>2</v>
      </c>
      <c r="Q875">
        <v>16</v>
      </c>
      <c r="R875">
        <v>20170117</v>
      </c>
      <c r="S875" s="237" t="str">
        <f t="shared" si="13"/>
        <v>Feb</v>
      </c>
    </row>
    <row r="876" spans="1:19" x14ac:dyDescent="0.25">
      <c r="A876">
        <v>3624095000</v>
      </c>
      <c r="B876" t="str">
        <f>VLOOKUP(A876,'Energy Provider Accounts'!C:D,2,FALSE)</f>
        <v>Parks &amp; Rec</v>
      </c>
      <c r="C876" t="s">
        <v>342</v>
      </c>
      <c r="D876" s="3">
        <v>42811</v>
      </c>
      <c r="E876" s="11" t="s">
        <v>405</v>
      </c>
      <c r="F876">
        <v>30</v>
      </c>
      <c r="G876" t="s">
        <v>413</v>
      </c>
      <c r="H876" t="s">
        <v>345</v>
      </c>
      <c r="I876">
        <v>2280</v>
      </c>
      <c r="J876">
        <v>8</v>
      </c>
      <c r="K876">
        <v>73.67</v>
      </c>
      <c r="L876">
        <v>302.86</v>
      </c>
      <c r="M876">
        <v>-51.53</v>
      </c>
      <c r="N876">
        <v>325.14999999999998</v>
      </c>
      <c r="O876">
        <v>2017</v>
      </c>
      <c r="P876">
        <v>3</v>
      </c>
      <c r="Q876">
        <v>17</v>
      </c>
      <c r="R876">
        <v>20170215</v>
      </c>
      <c r="S876" s="237" t="str">
        <f t="shared" si="13"/>
        <v>Mar</v>
      </c>
    </row>
    <row r="877" spans="1:19" x14ac:dyDescent="0.25">
      <c r="A877">
        <v>3624095000</v>
      </c>
      <c r="B877" t="str">
        <f>VLOOKUP(A877,'Energy Provider Accounts'!C:D,2,FALSE)</f>
        <v>Parks &amp; Rec</v>
      </c>
      <c r="C877" t="s">
        <v>342</v>
      </c>
      <c r="D877" s="3">
        <v>42817</v>
      </c>
      <c r="E877" s="11" t="s">
        <v>405</v>
      </c>
      <c r="F877">
        <v>36</v>
      </c>
      <c r="G877" t="s">
        <v>344</v>
      </c>
      <c r="H877" t="s">
        <v>345</v>
      </c>
      <c r="I877">
        <v>1920</v>
      </c>
      <c r="J877">
        <v>12</v>
      </c>
      <c r="K877">
        <v>126.29</v>
      </c>
      <c r="L877">
        <v>242.72</v>
      </c>
      <c r="M877">
        <v>-6.58</v>
      </c>
      <c r="N877">
        <v>362.58</v>
      </c>
      <c r="O877">
        <v>2017</v>
      </c>
      <c r="P877">
        <v>3</v>
      </c>
      <c r="Q877">
        <v>23</v>
      </c>
      <c r="R877">
        <v>20170215</v>
      </c>
      <c r="S877" s="237" t="str">
        <f t="shared" si="13"/>
        <v>Mar</v>
      </c>
    </row>
    <row r="878" spans="1:19" x14ac:dyDescent="0.25">
      <c r="A878">
        <v>3624095000</v>
      </c>
      <c r="B878" t="str">
        <f>VLOOKUP(A878,'Energy Provider Accounts'!C:D,2,FALSE)</f>
        <v>Parks &amp; Rec</v>
      </c>
      <c r="C878" t="s">
        <v>342</v>
      </c>
      <c r="D878" s="3">
        <v>42838</v>
      </c>
      <c r="E878" s="11" t="s">
        <v>420</v>
      </c>
      <c r="F878">
        <v>21</v>
      </c>
      <c r="G878" t="s">
        <v>344</v>
      </c>
      <c r="H878" t="s">
        <v>345</v>
      </c>
      <c r="I878">
        <v>960</v>
      </c>
      <c r="J878">
        <v>7</v>
      </c>
      <c r="K878">
        <v>44.2</v>
      </c>
      <c r="L878">
        <v>100.26</v>
      </c>
      <c r="M878">
        <v>15.81</v>
      </c>
      <c r="N878">
        <v>160.34</v>
      </c>
      <c r="O878">
        <v>2017</v>
      </c>
      <c r="P878">
        <v>4</v>
      </c>
      <c r="Q878">
        <v>13</v>
      </c>
      <c r="R878">
        <v>20170323</v>
      </c>
      <c r="S878" s="237" t="str">
        <f t="shared" si="13"/>
        <v>Apr</v>
      </c>
    </row>
    <row r="879" spans="1:19" x14ac:dyDescent="0.25">
      <c r="A879">
        <v>3624095000</v>
      </c>
      <c r="B879" t="str">
        <f>VLOOKUP(A879,'Energy Provider Accounts'!C:D,2,FALSE)</f>
        <v>Parks &amp; Rec</v>
      </c>
      <c r="C879" t="s">
        <v>342</v>
      </c>
      <c r="D879" s="3">
        <v>42866</v>
      </c>
      <c r="E879" s="11" t="s">
        <v>407</v>
      </c>
      <c r="F879">
        <v>30</v>
      </c>
      <c r="G879" t="s">
        <v>344</v>
      </c>
      <c r="H879" t="s">
        <v>345</v>
      </c>
      <c r="I879">
        <v>1320</v>
      </c>
      <c r="J879">
        <v>14</v>
      </c>
      <c r="K879">
        <v>126.29</v>
      </c>
      <c r="L879">
        <v>249.04</v>
      </c>
      <c r="M879">
        <v>-32.130000000000003</v>
      </c>
      <c r="N879">
        <v>343.34</v>
      </c>
      <c r="O879">
        <v>2017</v>
      </c>
      <c r="P879">
        <v>5</v>
      </c>
      <c r="Q879">
        <v>11</v>
      </c>
      <c r="R879">
        <v>20170411</v>
      </c>
      <c r="S879" s="237" t="str">
        <f t="shared" si="13"/>
        <v>May</v>
      </c>
    </row>
    <row r="880" spans="1:19" x14ac:dyDescent="0.25">
      <c r="A880">
        <v>3624095000</v>
      </c>
      <c r="B880" t="str">
        <f>VLOOKUP(A880,'Energy Provider Accounts'!C:D,2,FALSE)</f>
        <v>Parks &amp; Rec</v>
      </c>
      <c r="C880" t="s">
        <v>342</v>
      </c>
      <c r="D880" s="3">
        <v>42899</v>
      </c>
      <c r="E880" s="11" t="s">
        <v>386</v>
      </c>
      <c r="F880">
        <v>30</v>
      </c>
      <c r="G880" t="s">
        <v>344</v>
      </c>
      <c r="H880" t="s">
        <v>345</v>
      </c>
      <c r="I880">
        <v>2280</v>
      </c>
      <c r="J880">
        <v>14</v>
      </c>
      <c r="K880">
        <v>126.29</v>
      </c>
      <c r="L880">
        <v>352.84</v>
      </c>
      <c r="M880">
        <v>-76.97</v>
      </c>
      <c r="N880">
        <v>402.32</v>
      </c>
      <c r="O880">
        <v>2017</v>
      </c>
      <c r="P880">
        <v>6</v>
      </c>
      <c r="Q880">
        <v>13</v>
      </c>
      <c r="R880">
        <v>20170514</v>
      </c>
      <c r="S880" s="237" t="str">
        <f t="shared" si="13"/>
        <v>Jun</v>
      </c>
    </row>
    <row r="881" spans="1:19" x14ac:dyDescent="0.25">
      <c r="A881">
        <v>3624095000</v>
      </c>
      <c r="B881" t="str">
        <f>VLOOKUP(A881,'Energy Provider Accounts'!C:D,2,FALSE)</f>
        <v>Parks &amp; Rec</v>
      </c>
      <c r="C881" t="s">
        <v>342</v>
      </c>
      <c r="D881" s="3">
        <v>42928</v>
      </c>
      <c r="E881" s="11" t="s">
        <v>409</v>
      </c>
      <c r="F881">
        <v>30</v>
      </c>
      <c r="G881" t="s">
        <v>344</v>
      </c>
      <c r="H881" t="s">
        <v>345</v>
      </c>
      <c r="I881">
        <v>3600</v>
      </c>
      <c r="J881">
        <v>18</v>
      </c>
      <c r="K881">
        <v>159.94999999999999</v>
      </c>
      <c r="L881">
        <v>357.65</v>
      </c>
      <c r="M881">
        <v>-71.91</v>
      </c>
      <c r="N881">
        <v>445.88</v>
      </c>
      <c r="O881">
        <v>2017</v>
      </c>
      <c r="P881">
        <v>7</v>
      </c>
      <c r="Q881">
        <v>12</v>
      </c>
      <c r="R881">
        <v>20170612</v>
      </c>
      <c r="S881" s="237" t="str">
        <f t="shared" si="13"/>
        <v>Jul</v>
      </c>
    </row>
    <row r="882" spans="1:19" x14ac:dyDescent="0.25">
      <c r="A882">
        <v>3624095000</v>
      </c>
      <c r="B882" t="str">
        <f>VLOOKUP(A882,'Energy Provider Accounts'!C:D,2,FALSE)</f>
        <v>Parks &amp; Rec</v>
      </c>
      <c r="C882" t="s">
        <v>342</v>
      </c>
      <c r="D882" s="3">
        <v>42748</v>
      </c>
      <c r="E882" s="11" t="s">
        <v>404</v>
      </c>
      <c r="F882">
        <v>30</v>
      </c>
      <c r="G882" t="s">
        <v>344</v>
      </c>
      <c r="H882" t="s">
        <v>414</v>
      </c>
      <c r="I882">
        <v>534</v>
      </c>
      <c r="J882">
        <v>0</v>
      </c>
      <c r="K882">
        <v>0</v>
      </c>
      <c r="L882">
        <v>244.32</v>
      </c>
      <c r="M882">
        <v>225.47</v>
      </c>
      <c r="N882">
        <v>469.93</v>
      </c>
      <c r="O882">
        <v>2017</v>
      </c>
      <c r="P882">
        <v>1</v>
      </c>
      <c r="Q882">
        <v>13</v>
      </c>
      <c r="R882">
        <v>20161214</v>
      </c>
      <c r="S882" s="237" t="str">
        <f t="shared" si="13"/>
        <v>Jan</v>
      </c>
    </row>
    <row r="883" spans="1:19" x14ac:dyDescent="0.25">
      <c r="A883">
        <v>3624095000</v>
      </c>
      <c r="B883" t="str">
        <f>VLOOKUP(A883,'Energy Provider Accounts'!C:D,2,FALSE)</f>
        <v>Parks &amp; Rec</v>
      </c>
      <c r="C883" t="s">
        <v>342</v>
      </c>
      <c r="D883" s="3">
        <v>42961</v>
      </c>
      <c r="E883" s="11" t="s">
        <v>410</v>
      </c>
      <c r="F883">
        <v>30</v>
      </c>
      <c r="G883" t="s">
        <v>344</v>
      </c>
      <c r="H883" t="s">
        <v>345</v>
      </c>
      <c r="I883">
        <v>4440</v>
      </c>
      <c r="J883">
        <v>24</v>
      </c>
      <c r="K883">
        <v>217.44</v>
      </c>
      <c r="L883">
        <v>692.15</v>
      </c>
      <c r="M883">
        <v>-232.73</v>
      </c>
      <c r="N883">
        <v>677.13</v>
      </c>
      <c r="O883">
        <v>2017</v>
      </c>
      <c r="P883">
        <v>8</v>
      </c>
      <c r="Q883">
        <v>14</v>
      </c>
      <c r="R883">
        <v>20170715</v>
      </c>
      <c r="S883" s="237" t="str">
        <f t="shared" si="13"/>
        <v>Aug</v>
      </c>
    </row>
    <row r="884" spans="1:19" x14ac:dyDescent="0.25">
      <c r="A884">
        <v>3624095000</v>
      </c>
      <c r="B884" t="str">
        <f>VLOOKUP(A884,'Energy Provider Accounts'!C:D,2,FALSE)</f>
        <v>Parks &amp; Rec</v>
      </c>
      <c r="C884" t="s">
        <v>342</v>
      </c>
      <c r="D884" s="3">
        <v>42782</v>
      </c>
      <c r="E884" s="11" t="s">
        <v>382</v>
      </c>
      <c r="F884">
        <v>30</v>
      </c>
      <c r="G884" t="s">
        <v>344</v>
      </c>
      <c r="H884" t="s">
        <v>414</v>
      </c>
      <c r="I884">
        <v>410</v>
      </c>
      <c r="J884">
        <v>0</v>
      </c>
      <c r="K884">
        <v>0</v>
      </c>
      <c r="L884">
        <v>211.26</v>
      </c>
      <c r="M884">
        <v>213.48</v>
      </c>
      <c r="N884">
        <v>424.93</v>
      </c>
      <c r="O884">
        <v>2017</v>
      </c>
      <c r="P884">
        <v>2</v>
      </c>
      <c r="Q884">
        <v>16</v>
      </c>
      <c r="R884">
        <v>20170117</v>
      </c>
      <c r="S884" s="237" t="str">
        <f t="shared" si="13"/>
        <v>Feb</v>
      </c>
    </row>
    <row r="885" spans="1:19" x14ac:dyDescent="0.25">
      <c r="A885">
        <v>3624095000</v>
      </c>
      <c r="B885" t="str">
        <f>VLOOKUP(A885,'Energy Provider Accounts'!C:D,2,FALSE)</f>
        <v>Parks &amp; Rec</v>
      </c>
      <c r="C885" t="s">
        <v>342</v>
      </c>
      <c r="D885" s="3">
        <v>42811</v>
      </c>
      <c r="E885" s="11" t="s">
        <v>405</v>
      </c>
      <c r="F885">
        <v>30</v>
      </c>
      <c r="G885" t="s">
        <v>344</v>
      </c>
      <c r="H885" t="s">
        <v>414</v>
      </c>
      <c r="I885">
        <v>173</v>
      </c>
      <c r="J885">
        <v>0</v>
      </c>
      <c r="K885">
        <v>0</v>
      </c>
      <c r="L885">
        <v>88.65</v>
      </c>
      <c r="M885">
        <v>124.36</v>
      </c>
      <c r="N885">
        <v>213.1</v>
      </c>
      <c r="O885">
        <v>2017</v>
      </c>
      <c r="P885">
        <v>3</v>
      </c>
      <c r="Q885">
        <v>17</v>
      </c>
      <c r="R885">
        <v>20170215</v>
      </c>
      <c r="S885" s="237" t="str">
        <f t="shared" si="13"/>
        <v>Mar</v>
      </c>
    </row>
    <row r="886" spans="1:19" x14ac:dyDescent="0.25">
      <c r="A886">
        <v>3624095000</v>
      </c>
      <c r="B886" t="str">
        <f>VLOOKUP(A886,'Energy Provider Accounts'!C:D,2,FALSE)</f>
        <v>Parks &amp; Rec</v>
      </c>
      <c r="C886" t="s">
        <v>342</v>
      </c>
      <c r="D886" s="3">
        <v>42838</v>
      </c>
      <c r="E886" s="11" t="s">
        <v>406</v>
      </c>
      <c r="F886">
        <v>30</v>
      </c>
      <c r="G886" t="s">
        <v>344</v>
      </c>
      <c r="H886" t="s">
        <v>414</v>
      </c>
      <c r="I886">
        <v>280</v>
      </c>
      <c r="J886">
        <v>0</v>
      </c>
      <c r="K886">
        <v>0</v>
      </c>
      <c r="L886">
        <v>141.56</v>
      </c>
      <c r="M886">
        <v>151</v>
      </c>
      <c r="N886">
        <v>292.66000000000003</v>
      </c>
      <c r="O886">
        <v>2017</v>
      </c>
      <c r="P886">
        <v>4</v>
      </c>
      <c r="Q886">
        <v>13</v>
      </c>
      <c r="R886">
        <v>20170314</v>
      </c>
      <c r="S886" s="237" t="str">
        <f t="shared" si="13"/>
        <v>Apr</v>
      </c>
    </row>
    <row r="887" spans="1:19" x14ac:dyDescent="0.25">
      <c r="A887">
        <v>3624095000</v>
      </c>
      <c r="B887" t="str">
        <f>VLOOKUP(A887,'Energy Provider Accounts'!C:D,2,FALSE)</f>
        <v>Parks &amp; Rec</v>
      </c>
      <c r="C887" t="s">
        <v>342</v>
      </c>
      <c r="D887" s="3">
        <v>42866</v>
      </c>
      <c r="E887" s="11" t="s">
        <v>407</v>
      </c>
      <c r="F887">
        <v>30</v>
      </c>
      <c r="G887" t="s">
        <v>344</v>
      </c>
      <c r="H887" t="s">
        <v>414</v>
      </c>
      <c r="I887">
        <v>28</v>
      </c>
      <c r="J887">
        <v>0</v>
      </c>
      <c r="K887">
        <v>0</v>
      </c>
      <c r="L887">
        <v>14.26</v>
      </c>
      <c r="M887">
        <v>53.49</v>
      </c>
      <c r="N887">
        <v>67.78</v>
      </c>
      <c r="O887">
        <v>2017</v>
      </c>
      <c r="P887">
        <v>5</v>
      </c>
      <c r="Q887">
        <v>11</v>
      </c>
      <c r="R887">
        <v>20170411</v>
      </c>
      <c r="S887" s="237" t="str">
        <f t="shared" si="13"/>
        <v>May</v>
      </c>
    </row>
    <row r="888" spans="1:19" x14ac:dyDescent="0.25">
      <c r="A888">
        <v>3624095000</v>
      </c>
      <c r="B888" t="str">
        <f>VLOOKUP(A888,'Energy Provider Accounts'!C:D,2,FALSE)</f>
        <v>Parks &amp; Rec</v>
      </c>
      <c r="C888" t="s">
        <v>342</v>
      </c>
      <c r="D888" s="3">
        <v>42990</v>
      </c>
      <c r="E888" s="11" t="s">
        <v>389</v>
      </c>
      <c r="F888">
        <v>30</v>
      </c>
      <c r="G888" t="s">
        <v>344</v>
      </c>
      <c r="H888" t="s">
        <v>345</v>
      </c>
      <c r="I888">
        <v>2640</v>
      </c>
      <c r="J888">
        <v>16</v>
      </c>
      <c r="K888">
        <v>152.21</v>
      </c>
      <c r="L888">
        <v>23.18</v>
      </c>
      <c r="M888">
        <v>92.75</v>
      </c>
      <c r="N888">
        <v>268.25</v>
      </c>
      <c r="O888">
        <v>2017</v>
      </c>
      <c r="P888">
        <v>9</v>
      </c>
      <c r="Q888">
        <v>12</v>
      </c>
      <c r="R888">
        <v>20170813</v>
      </c>
      <c r="S888" s="237" t="str">
        <f t="shared" si="13"/>
        <v>Sep</v>
      </c>
    </row>
    <row r="889" spans="1:19" x14ac:dyDescent="0.25">
      <c r="A889">
        <v>3624095000</v>
      </c>
      <c r="B889" t="str">
        <f>VLOOKUP(A889,'Energy Provider Accounts'!C:D,2,FALSE)</f>
        <v>Parks &amp; Rec</v>
      </c>
      <c r="C889" t="s">
        <v>342</v>
      </c>
      <c r="D889" s="3">
        <v>42899</v>
      </c>
      <c r="E889" s="11" t="s">
        <v>386</v>
      </c>
      <c r="F889">
        <v>30</v>
      </c>
      <c r="G889" t="s">
        <v>344</v>
      </c>
      <c r="H889" t="s">
        <v>414</v>
      </c>
      <c r="I889">
        <v>15</v>
      </c>
      <c r="J889">
        <v>0</v>
      </c>
      <c r="K889">
        <v>0</v>
      </c>
      <c r="L889">
        <v>8.1300000000000008</v>
      </c>
      <c r="M889">
        <v>45.35</v>
      </c>
      <c r="N889">
        <v>53.5</v>
      </c>
      <c r="O889">
        <v>2017</v>
      </c>
      <c r="P889">
        <v>6</v>
      </c>
      <c r="Q889">
        <v>13</v>
      </c>
      <c r="R889">
        <v>20170514</v>
      </c>
      <c r="S889" s="237" t="str">
        <f t="shared" si="13"/>
        <v>Jun</v>
      </c>
    </row>
    <row r="890" spans="1:19" x14ac:dyDescent="0.25">
      <c r="A890">
        <v>3624095000</v>
      </c>
      <c r="B890" t="str">
        <f>VLOOKUP(A890,'Energy Provider Accounts'!C:D,2,FALSE)</f>
        <v>Parks &amp; Rec</v>
      </c>
      <c r="C890" t="s">
        <v>342</v>
      </c>
      <c r="D890" s="3">
        <v>42928</v>
      </c>
      <c r="E890" s="11" t="s">
        <v>409</v>
      </c>
      <c r="F890">
        <v>30</v>
      </c>
      <c r="G890" t="s">
        <v>344</v>
      </c>
      <c r="H890" t="s">
        <v>414</v>
      </c>
      <c r="I890">
        <v>3</v>
      </c>
      <c r="J890">
        <v>0</v>
      </c>
      <c r="K890">
        <v>0</v>
      </c>
      <c r="L890">
        <v>1.64</v>
      </c>
      <c r="M890">
        <v>39.049999999999997</v>
      </c>
      <c r="N890">
        <v>40.700000000000003</v>
      </c>
      <c r="O890">
        <v>2017</v>
      </c>
      <c r="P890">
        <v>7</v>
      </c>
      <c r="Q890">
        <v>12</v>
      </c>
      <c r="R890">
        <v>20170612</v>
      </c>
      <c r="S890" s="237" t="str">
        <f t="shared" si="13"/>
        <v>Jul</v>
      </c>
    </row>
    <row r="891" spans="1:19" x14ac:dyDescent="0.25">
      <c r="A891">
        <v>3624095000</v>
      </c>
      <c r="B891" t="str">
        <f>VLOOKUP(A891,'Energy Provider Accounts'!C:D,2,FALSE)</f>
        <v>Parks &amp; Rec</v>
      </c>
      <c r="C891" t="s">
        <v>342</v>
      </c>
      <c r="D891" s="3">
        <v>42961</v>
      </c>
      <c r="E891" s="11" t="s">
        <v>410</v>
      </c>
      <c r="F891">
        <v>30</v>
      </c>
      <c r="G891" t="s">
        <v>344</v>
      </c>
      <c r="H891" t="s">
        <v>414</v>
      </c>
      <c r="I891">
        <v>4</v>
      </c>
      <c r="J891">
        <v>0</v>
      </c>
      <c r="K891">
        <v>0</v>
      </c>
      <c r="L891">
        <v>2.21</v>
      </c>
      <c r="M891">
        <v>40.270000000000003</v>
      </c>
      <c r="N891">
        <v>42.49</v>
      </c>
      <c r="O891">
        <v>2017</v>
      </c>
      <c r="P891">
        <v>8</v>
      </c>
      <c r="Q891">
        <v>14</v>
      </c>
      <c r="R891">
        <v>20170715</v>
      </c>
      <c r="S891" s="237" t="str">
        <f t="shared" si="13"/>
        <v>Aug</v>
      </c>
    </row>
    <row r="892" spans="1:19" x14ac:dyDescent="0.25">
      <c r="A892">
        <v>3624095000</v>
      </c>
      <c r="B892" t="str">
        <f>VLOOKUP(A892,'Energy Provider Accounts'!C:D,2,FALSE)</f>
        <v>Parks &amp; Rec</v>
      </c>
      <c r="C892" t="s">
        <v>342</v>
      </c>
      <c r="D892" s="3">
        <v>43021</v>
      </c>
      <c r="E892" s="11" t="s">
        <v>411</v>
      </c>
      <c r="F892">
        <v>30</v>
      </c>
      <c r="G892" t="s">
        <v>344</v>
      </c>
      <c r="H892" t="s">
        <v>345</v>
      </c>
      <c r="I892">
        <v>2760</v>
      </c>
      <c r="J892">
        <v>18</v>
      </c>
      <c r="K892">
        <v>163.08000000000001</v>
      </c>
      <c r="L892">
        <v>23.24</v>
      </c>
      <c r="M892">
        <v>93.2</v>
      </c>
      <c r="N892">
        <v>279.63</v>
      </c>
      <c r="O892">
        <v>2017</v>
      </c>
      <c r="P892">
        <v>10</v>
      </c>
      <c r="Q892">
        <v>13</v>
      </c>
      <c r="R892">
        <v>20170913</v>
      </c>
      <c r="S892" s="237" t="str">
        <f t="shared" si="13"/>
        <v>Oct</v>
      </c>
    </row>
    <row r="893" spans="1:19" x14ac:dyDescent="0.25">
      <c r="A893">
        <v>3624095000</v>
      </c>
      <c r="B893" t="str">
        <f>VLOOKUP(A893,'Energy Provider Accounts'!C:D,2,FALSE)</f>
        <v>Parks &amp; Rec</v>
      </c>
      <c r="C893" t="s">
        <v>342</v>
      </c>
      <c r="D893" s="3">
        <v>42979</v>
      </c>
      <c r="E893" s="11" t="s">
        <v>416</v>
      </c>
      <c r="F893">
        <v>18</v>
      </c>
      <c r="G893" t="s">
        <v>413</v>
      </c>
      <c r="H893" t="s">
        <v>414</v>
      </c>
      <c r="I893">
        <v>0</v>
      </c>
      <c r="J893">
        <v>0</v>
      </c>
      <c r="K893">
        <v>0</v>
      </c>
      <c r="L893">
        <v>0</v>
      </c>
      <c r="M893">
        <v>23.4</v>
      </c>
      <c r="N893">
        <v>23.41</v>
      </c>
      <c r="O893">
        <v>2017</v>
      </c>
      <c r="P893">
        <v>9</v>
      </c>
      <c r="Q893">
        <v>1</v>
      </c>
      <c r="R893">
        <v>20170814</v>
      </c>
      <c r="S893" s="237" t="str">
        <f t="shared" si="13"/>
        <v>Sep</v>
      </c>
    </row>
    <row r="894" spans="1:19" x14ac:dyDescent="0.25">
      <c r="A894">
        <v>3624095000</v>
      </c>
      <c r="B894" t="str">
        <f>VLOOKUP(A894,'Energy Provider Accounts'!C:D,2,FALSE)</f>
        <v>Parks &amp; Rec</v>
      </c>
      <c r="C894" t="s">
        <v>342</v>
      </c>
      <c r="D894" s="3">
        <v>42979</v>
      </c>
      <c r="E894" s="11" t="s">
        <v>416</v>
      </c>
      <c r="F894">
        <v>18</v>
      </c>
      <c r="G894" t="s">
        <v>413</v>
      </c>
      <c r="H894" t="s">
        <v>414</v>
      </c>
      <c r="I894">
        <v>31</v>
      </c>
      <c r="J894">
        <v>0</v>
      </c>
      <c r="K894">
        <v>0</v>
      </c>
      <c r="L894">
        <v>16.72</v>
      </c>
      <c r="M894">
        <v>41.09</v>
      </c>
      <c r="N894">
        <v>57.83</v>
      </c>
      <c r="O894">
        <v>2017</v>
      </c>
      <c r="P894">
        <v>9</v>
      </c>
      <c r="Q894">
        <v>1</v>
      </c>
      <c r="R894">
        <v>20170814</v>
      </c>
      <c r="S894" s="237" t="str">
        <f t="shared" si="13"/>
        <v>Sep</v>
      </c>
    </row>
    <row r="895" spans="1:19" x14ac:dyDescent="0.25">
      <c r="A895">
        <v>3624095000</v>
      </c>
      <c r="B895" t="str">
        <f>VLOOKUP(A895,'Energy Provider Accounts'!C:D,2,FALSE)</f>
        <v>Parks &amp; Rec</v>
      </c>
      <c r="C895" t="s">
        <v>342</v>
      </c>
      <c r="D895" s="3">
        <v>43049</v>
      </c>
      <c r="E895" s="11" t="s">
        <v>391</v>
      </c>
      <c r="F895">
        <v>30</v>
      </c>
      <c r="G895" t="s">
        <v>344</v>
      </c>
      <c r="H895" t="s">
        <v>345</v>
      </c>
      <c r="I895">
        <v>1440</v>
      </c>
      <c r="J895">
        <v>7</v>
      </c>
      <c r="K895">
        <v>65.23</v>
      </c>
      <c r="L895">
        <v>11.64</v>
      </c>
      <c r="M895">
        <v>88.58</v>
      </c>
      <c r="N895">
        <v>165.51</v>
      </c>
      <c r="O895">
        <v>2017</v>
      </c>
      <c r="P895">
        <v>11</v>
      </c>
      <c r="Q895">
        <v>10</v>
      </c>
      <c r="R895">
        <v>20171011</v>
      </c>
      <c r="S895" s="237" t="str">
        <f t="shared" si="13"/>
        <v>Nov</v>
      </c>
    </row>
    <row r="896" spans="1:19" x14ac:dyDescent="0.25">
      <c r="A896">
        <v>3624095000</v>
      </c>
      <c r="B896" t="str">
        <f>VLOOKUP(A896,'Energy Provider Accounts'!C:D,2,FALSE)</f>
        <v>Parks &amp; Rec</v>
      </c>
      <c r="C896" t="s">
        <v>342</v>
      </c>
      <c r="D896" s="3">
        <v>42990</v>
      </c>
      <c r="E896" s="11" t="s">
        <v>417</v>
      </c>
      <c r="F896">
        <v>12</v>
      </c>
      <c r="G896" t="s">
        <v>344</v>
      </c>
      <c r="H896" t="s">
        <v>414</v>
      </c>
      <c r="I896">
        <v>0</v>
      </c>
      <c r="J896">
        <v>0</v>
      </c>
      <c r="K896">
        <v>0</v>
      </c>
      <c r="L896">
        <v>0</v>
      </c>
      <c r="M896">
        <v>15.6</v>
      </c>
      <c r="N896">
        <v>15.61</v>
      </c>
      <c r="O896">
        <v>2017</v>
      </c>
      <c r="P896">
        <v>9</v>
      </c>
      <c r="Q896">
        <v>12</v>
      </c>
      <c r="R896">
        <v>20170831</v>
      </c>
      <c r="S896" s="237" t="str">
        <f t="shared" si="13"/>
        <v>Sep</v>
      </c>
    </row>
    <row r="897" spans="1:19" x14ac:dyDescent="0.25">
      <c r="A897">
        <v>3624095000</v>
      </c>
      <c r="B897" t="str">
        <f>VLOOKUP(A897,'Energy Provider Accounts'!C:D,2,FALSE)</f>
        <v>Parks &amp; Rec</v>
      </c>
      <c r="C897" t="s">
        <v>342</v>
      </c>
      <c r="D897" s="3">
        <v>43021</v>
      </c>
      <c r="E897" s="11" t="s">
        <v>411</v>
      </c>
      <c r="F897">
        <v>30</v>
      </c>
      <c r="G897" t="s">
        <v>344</v>
      </c>
      <c r="H897" t="s">
        <v>414</v>
      </c>
      <c r="I897">
        <v>4</v>
      </c>
      <c r="J897">
        <v>0</v>
      </c>
      <c r="K897">
        <v>0</v>
      </c>
      <c r="L897">
        <v>0</v>
      </c>
      <c r="M897">
        <v>40.1</v>
      </c>
      <c r="N897">
        <v>40.11</v>
      </c>
      <c r="O897">
        <v>2017</v>
      </c>
      <c r="P897">
        <v>10</v>
      </c>
      <c r="Q897">
        <v>13</v>
      </c>
      <c r="R897">
        <v>20170913</v>
      </c>
      <c r="S897" s="237" t="str">
        <f t="shared" si="13"/>
        <v>Oct</v>
      </c>
    </row>
    <row r="898" spans="1:19" x14ac:dyDescent="0.25">
      <c r="A898">
        <v>3624095000</v>
      </c>
      <c r="B898" t="str">
        <f>VLOOKUP(A898,'Energy Provider Accounts'!C:D,2,FALSE)</f>
        <v>Parks &amp; Rec</v>
      </c>
      <c r="C898" t="s">
        <v>342</v>
      </c>
      <c r="D898" s="3">
        <v>43049</v>
      </c>
      <c r="E898" s="11" t="s">
        <v>391</v>
      </c>
      <c r="F898">
        <v>30</v>
      </c>
      <c r="G898" t="s">
        <v>344</v>
      </c>
      <c r="H898" t="s">
        <v>414</v>
      </c>
      <c r="I898">
        <v>19</v>
      </c>
      <c r="J898">
        <v>0</v>
      </c>
      <c r="K898">
        <v>0</v>
      </c>
      <c r="L898">
        <v>0</v>
      </c>
      <c r="M898">
        <v>48.78</v>
      </c>
      <c r="N898">
        <v>48.8</v>
      </c>
      <c r="O898">
        <v>2017</v>
      </c>
      <c r="P898">
        <v>11</v>
      </c>
      <c r="Q898">
        <v>10</v>
      </c>
      <c r="R898">
        <v>20171011</v>
      </c>
      <c r="S898" s="237" t="str">
        <f t="shared" ref="S898:S961" si="14">CHOOSE(P898,"Jan","Feb","Mar","Apr","May","Jun","Jul","Aug","Sep","Oct","Nov","Dec")</f>
        <v>Nov</v>
      </c>
    </row>
    <row r="899" spans="1:19" x14ac:dyDescent="0.25">
      <c r="A899">
        <v>3624095000</v>
      </c>
      <c r="B899" t="str">
        <f>VLOOKUP(A899,'Energy Provider Accounts'!C:D,2,FALSE)</f>
        <v>Parks &amp; Rec</v>
      </c>
      <c r="C899" t="s">
        <v>342</v>
      </c>
      <c r="D899" s="3">
        <v>43082</v>
      </c>
      <c r="E899" s="11" t="s">
        <v>419</v>
      </c>
      <c r="F899">
        <v>30</v>
      </c>
      <c r="G899" t="s">
        <v>344</v>
      </c>
      <c r="H899" t="s">
        <v>345</v>
      </c>
      <c r="I899">
        <v>1440</v>
      </c>
      <c r="J899">
        <v>3</v>
      </c>
      <c r="K899">
        <v>32.619999999999997</v>
      </c>
      <c r="L899">
        <v>12.1</v>
      </c>
      <c r="M899">
        <v>88.22</v>
      </c>
      <c r="N899">
        <v>132.99</v>
      </c>
      <c r="O899">
        <v>2017</v>
      </c>
      <c r="P899">
        <v>12</v>
      </c>
      <c r="Q899">
        <v>13</v>
      </c>
      <c r="R899">
        <v>20171113</v>
      </c>
      <c r="S899" s="237" t="str">
        <f t="shared" si="14"/>
        <v>Dec</v>
      </c>
    </row>
    <row r="900" spans="1:19" x14ac:dyDescent="0.25">
      <c r="A900">
        <v>3624095000</v>
      </c>
      <c r="B900" t="str">
        <f>VLOOKUP(A900,'Energy Provider Accounts'!C:D,2,FALSE)</f>
        <v>Parks &amp; Rec</v>
      </c>
      <c r="C900" t="s">
        <v>342</v>
      </c>
      <c r="D900" s="3">
        <v>43082</v>
      </c>
      <c r="E900" s="11" t="s">
        <v>419</v>
      </c>
      <c r="F900">
        <v>30</v>
      </c>
      <c r="G900" t="s">
        <v>344</v>
      </c>
      <c r="H900" t="s">
        <v>414</v>
      </c>
      <c r="I900">
        <v>225</v>
      </c>
      <c r="J900">
        <v>0</v>
      </c>
      <c r="K900">
        <v>0</v>
      </c>
      <c r="L900">
        <v>0</v>
      </c>
      <c r="M900">
        <v>131.08000000000001</v>
      </c>
      <c r="N900">
        <v>131.13</v>
      </c>
      <c r="O900">
        <v>2017</v>
      </c>
      <c r="P900">
        <v>12</v>
      </c>
      <c r="Q900">
        <v>13</v>
      </c>
      <c r="R900">
        <v>20171113</v>
      </c>
      <c r="S900" s="237" t="str">
        <f t="shared" si="14"/>
        <v>Dec</v>
      </c>
    </row>
    <row r="901" spans="1:19" x14ac:dyDescent="0.25">
      <c r="A901">
        <v>3624097500</v>
      </c>
      <c r="B901" t="str">
        <f>VLOOKUP(A901,'Energy Provider Accounts'!C:D,2,FALSE)</f>
        <v>Parks &amp; Rec</v>
      </c>
      <c r="C901" t="s">
        <v>342</v>
      </c>
      <c r="D901" s="3">
        <v>42383</v>
      </c>
      <c r="E901" s="11" t="s">
        <v>393</v>
      </c>
      <c r="F901">
        <v>30</v>
      </c>
      <c r="G901" t="s">
        <v>344</v>
      </c>
      <c r="H901" t="s">
        <v>414</v>
      </c>
      <c r="I901">
        <v>260</v>
      </c>
      <c r="J901">
        <v>0</v>
      </c>
      <c r="K901">
        <v>0</v>
      </c>
      <c r="L901">
        <v>113.87</v>
      </c>
      <c r="M901">
        <v>143.88999999999999</v>
      </c>
      <c r="N901">
        <v>278.47000000000003</v>
      </c>
      <c r="O901">
        <v>2016</v>
      </c>
      <c r="P901">
        <v>1</v>
      </c>
      <c r="Q901">
        <v>14</v>
      </c>
      <c r="R901">
        <v>20151215</v>
      </c>
      <c r="S901" s="237" t="str">
        <f t="shared" si="14"/>
        <v>Jan</v>
      </c>
    </row>
    <row r="902" spans="1:19" x14ac:dyDescent="0.25">
      <c r="A902">
        <v>3624097500</v>
      </c>
      <c r="B902" t="str">
        <f>VLOOKUP(A902,'Energy Provider Accounts'!C:D,2,FALSE)</f>
        <v>Parks &amp; Rec</v>
      </c>
      <c r="C902" t="s">
        <v>342</v>
      </c>
      <c r="D902" s="3">
        <v>42412</v>
      </c>
      <c r="E902" s="11" t="s">
        <v>394</v>
      </c>
      <c r="F902">
        <v>30</v>
      </c>
      <c r="G902" t="s">
        <v>344</v>
      </c>
      <c r="H902" t="s">
        <v>414</v>
      </c>
      <c r="I902">
        <v>265</v>
      </c>
      <c r="J902">
        <v>0</v>
      </c>
      <c r="K902">
        <v>0</v>
      </c>
      <c r="L902">
        <v>97.81</v>
      </c>
      <c r="M902">
        <v>133.15</v>
      </c>
      <c r="N902">
        <v>249.53</v>
      </c>
      <c r="O902">
        <v>2016</v>
      </c>
      <c r="P902">
        <v>2</v>
      </c>
      <c r="Q902">
        <v>12</v>
      </c>
      <c r="R902">
        <v>20160113</v>
      </c>
      <c r="S902" s="237" t="str">
        <f t="shared" si="14"/>
        <v>Feb</v>
      </c>
    </row>
    <row r="903" spans="1:19" x14ac:dyDescent="0.25">
      <c r="A903">
        <v>3624097500</v>
      </c>
      <c r="B903" t="str">
        <f>VLOOKUP(A903,'Energy Provider Accounts'!C:D,2,FALSE)</f>
        <v>Parks &amp; Rec</v>
      </c>
      <c r="C903" t="s">
        <v>342</v>
      </c>
      <c r="D903" s="3">
        <v>42444</v>
      </c>
      <c r="E903" s="11" t="s">
        <v>395</v>
      </c>
      <c r="F903">
        <v>30</v>
      </c>
      <c r="G903" t="s">
        <v>344</v>
      </c>
      <c r="H903" t="s">
        <v>414</v>
      </c>
      <c r="I903">
        <v>258</v>
      </c>
      <c r="J903">
        <v>0</v>
      </c>
      <c r="K903">
        <v>0</v>
      </c>
      <c r="L903">
        <v>94.2</v>
      </c>
      <c r="M903">
        <v>133.75</v>
      </c>
      <c r="N903">
        <v>246.28</v>
      </c>
      <c r="O903">
        <v>2016</v>
      </c>
      <c r="P903">
        <v>3</v>
      </c>
      <c r="Q903">
        <v>15</v>
      </c>
      <c r="R903">
        <v>20160214</v>
      </c>
      <c r="S903" s="237" t="str">
        <f t="shared" si="14"/>
        <v>Mar</v>
      </c>
    </row>
    <row r="904" spans="1:19" x14ac:dyDescent="0.25">
      <c r="A904">
        <v>3624097500</v>
      </c>
      <c r="B904" t="str">
        <f>VLOOKUP(A904,'Energy Provider Accounts'!C:D,2,FALSE)</f>
        <v>Parks &amp; Rec</v>
      </c>
      <c r="C904" t="s">
        <v>342</v>
      </c>
      <c r="D904" s="3">
        <v>42475</v>
      </c>
      <c r="E904" s="11" t="s">
        <v>372</v>
      </c>
      <c r="F904">
        <v>30</v>
      </c>
      <c r="G904" t="s">
        <v>344</v>
      </c>
      <c r="H904" t="s">
        <v>414</v>
      </c>
      <c r="I904">
        <v>55</v>
      </c>
      <c r="J904">
        <v>0</v>
      </c>
      <c r="K904">
        <v>0</v>
      </c>
      <c r="L904">
        <v>18.760000000000002</v>
      </c>
      <c r="M904">
        <v>64.64</v>
      </c>
      <c r="N904">
        <v>90.09</v>
      </c>
      <c r="O904">
        <v>2016</v>
      </c>
      <c r="P904">
        <v>4</v>
      </c>
      <c r="Q904">
        <v>15</v>
      </c>
      <c r="R904">
        <v>20160316</v>
      </c>
      <c r="S904" s="237" t="str">
        <f t="shared" si="14"/>
        <v>Apr</v>
      </c>
    </row>
    <row r="905" spans="1:19" x14ac:dyDescent="0.25">
      <c r="A905">
        <v>3624097500</v>
      </c>
      <c r="B905" t="str">
        <f>VLOOKUP(A905,'Energy Provider Accounts'!C:D,2,FALSE)</f>
        <v>Parks &amp; Rec</v>
      </c>
      <c r="C905" t="s">
        <v>342</v>
      </c>
      <c r="D905" s="3">
        <v>42502</v>
      </c>
      <c r="E905" s="11" t="s">
        <v>397</v>
      </c>
      <c r="F905">
        <v>30</v>
      </c>
      <c r="G905" t="s">
        <v>344</v>
      </c>
      <c r="H905" t="s">
        <v>414</v>
      </c>
      <c r="I905">
        <v>4</v>
      </c>
      <c r="J905">
        <v>0</v>
      </c>
      <c r="K905">
        <v>0</v>
      </c>
      <c r="L905">
        <v>1.19</v>
      </c>
      <c r="M905">
        <v>37.979999999999997</v>
      </c>
      <c r="N905">
        <v>42.31</v>
      </c>
      <c r="O905">
        <v>2016</v>
      </c>
      <c r="P905">
        <v>5</v>
      </c>
      <c r="Q905">
        <v>12</v>
      </c>
      <c r="R905">
        <v>20160412</v>
      </c>
      <c r="S905" s="237" t="str">
        <f t="shared" si="14"/>
        <v>May</v>
      </c>
    </row>
    <row r="906" spans="1:19" x14ac:dyDescent="0.25">
      <c r="A906">
        <v>3624097500</v>
      </c>
      <c r="B906" t="str">
        <f>VLOOKUP(A906,'Energy Provider Accounts'!C:D,2,FALSE)</f>
        <v>Parks &amp; Rec</v>
      </c>
      <c r="C906" t="s">
        <v>342</v>
      </c>
      <c r="D906" s="3">
        <v>42534</v>
      </c>
      <c r="E906" s="11" t="s">
        <v>398</v>
      </c>
      <c r="F906">
        <v>30</v>
      </c>
      <c r="G906" t="s">
        <v>344</v>
      </c>
      <c r="H906" t="s">
        <v>414</v>
      </c>
      <c r="I906">
        <v>0</v>
      </c>
      <c r="J906">
        <v>0</v>
      </c>
      <c r="K906">
        <v>0</v>
      </c>
      <c r="L906">
        <v>0</v>
      </c>
      <c r="M906">
        <v>37</v>
      </c>
      <c r="N906">
        <v>39.97</v>
      </c>
      <c r="O906">
        <v>2016</v>
      </c>
      <c r="P906">
        <v>6</v>
      </c>
      <c r="Q906">
        <v>13</v>
      </c>
      <c r="R906">
        <v>20160514</v>
      </c>
      <c r="S906" s="237" t="str">
        <f t="shared" si="14"/>
        <v>Jun</v>
      </c>
    </row>
    <row r="907" spans="1:19" x14ac:dyDescent="0.25">
      <c r="A907">
        <v>3624097500</v>
      </c>
      <c r="B907" t="str">
        <f>VLOOKUP(A907,'Energy Provider Accounts'!C:D,2,FALSE)</f>
        <v>Parks &amp; Rec</v>
      </c>
      <c r="C907" t="s">
        <v>342</v>
      </c>
      <c r="D907" s="3">
        <v>42565</v>
      </c>
      <c r="E907" s="11" t="s">
        <v>399</v>
      </c>
      <c r="F907">
        <v>30</v>
      </c>
      <c r="G907" t="s">
        <v>344</v>
      </c>
      <c r="H907" t="s">
        <v>414</v>
      </c>
      <c r="I907">
        <v>1</v>
      </c>
      <c r="J907">
        <v>0</v>
      </c>
      <c r="K907">
        <v>0</v>
      </c>
      <c r="L907">
        <v>0.36</v>
      </c>
      <c r="M907">
        <v>37.36</v>
      </c>
      <c r="N907">
        <v>40.75</v>
      </c>
      <c r="O907">
        <v>2016</v>
      </c>
      <c r="P907">
        <v>7</v>
      </c>
      <c r="Q907">
        <v>14</v>
      </c>
      <c r="R907">
        <v>20160614</v>
      </c>
      <c r="S907" s="237" t="str">
        <f t="shared" si="14"/>
        <v>Jul</v>
      </c>
    </row>
    <row r="908" spans="1:19" x14ac:dyDescent="0.25">
      <c r="A908">
        <v>3624097500</v>
      </c>
      <c r="B908" t="str">
        <f>VLOOKUP(A908,'Energy Provider Accounts'!C:D,2,FALSE)</f>
        <v>Parks &amp; Rec</v>
      </c>
      <c r="C908" t="s">
        <v>342</v>
      </c>
      <c r="D908" s="3">
        <v>42597</v>
      </c>
      <c r="E908" s="11" t="s">
        <v>400</v>
      </c>
      <c r="F908">
        <v>30</v>
      </c>
      <c r="G908" t="s">
        <v>344</v>
      </c>
      <c r="H908" t="s">
        <v>414</v>
      </c>
      <c r="I908">
        <v>0</v>
      </c>
      <c r="J908">
        <v>0</v>
      </c>
      <c r="K908">
        <v>0</v>
      </c>
      <c r="L908">
        <v>0</v>
      </c>
      <c r="M908">
        <v>38</v>
      </c>
      <c r="N908">
        <v>41.05</v>
      </c>
      <c r="O908">
        <v>2016</v>
      </c>
      <c r="P908">
        <v>8</v>
      </c>
      <c r="Q908">
        <v>15</v>
      </c>
      <c r="R908">
        <v>20160716</v>
      </c>
      <c r="S908" s="237" t="str">
        <f t="shared" si="14"/>
        <v>Aug</v>
      </c>
    </row>
    <row r="909" spans="1:19" x14ac:dyDescent="0.25">
      <c r="A909">
        <v>3624097500</v>
      </c>
      <c r="B909" t="str">
        <f>VLOOKUP(A909,'Energy Provider Accounts'!C:D,2,FALSE)</f>
        <v>Parks &amp; Rec</v>
      </c>
      <c r="C909" t="s">
        <v>342</v>
      </c>
      <c r="D909" s="3">
        <v>42626</v>
      </c>
      <c r="E909" s="11" t="s">
        <v>401</v>
      </c>
      <c r="F909">
        <v>30</v>
      </c>
      <c r="G909" t="s">
        <v>344</v>
      </c>
      <c r="H909" t="s">
        <v>414</v>
      </c>
      <c r="I909">
        <v>0</v>
      </c>
      <c r="J909">
        <v>0</v>
      </c>
      <c r="K909">
        <v>0</v>
      </c>
      <c r="L909">
        <v>0</v>
      </c>
      <c r="M909">
        <v>38</v>
      </c>
      <c r="N909">
        <v>41.05</v>
      </c>
      <c r="O909">
        <v>2016</v>
      </c>
      <c r="P909">
        <v>9</v>
      </c>
      <c r="Q909">
        <v>13</v>
      </c>
      <c r="R909">
        <v>20160814</v>
      </c>
      <c r="S909" s="237" t="str">
        <f t="shared" si="14"/>
        <v>Sep</v>
      </c>
    </row>
    <row r="910" spans="1:19" x14ac:dyDescent="0.25">
      <c r="A910">
        <v>3624097500</v>
      </c>
      <c r="B910" t="str">
        <f>VLOOKUP(A910,'Energy Provider Accounts'!C:D,2,FALSE)</f>
        <v>Parks &amp; Rec</v>
      </c>
      <c r="C910" t="s">
        <v>342</v>
      </c>
      <c r="D910" s="3">
        <v>42656</v>
      </c>
      <c r="E910" s="11" t="s">
        <v>378</v>
      </c>
      <c r="F910">
        <v>30</v>
      </c>
      <c r="G910" t="s">
        <v>344</v>
      </c>
      <c r="H910" t="s">
        <v>414</v>
      </c>
      <c r="I910">
        <v>1</v>
      </c>
      <c r="J910">
        <v>0</v>
      </c>
      <c r="K910">
        <v>0</v>
      </c>
      <c r="L910">
        <v>0.27</v>
      </c>
      <c r="M910">
        <v>38</v>
      </c>
      <c r="N910">
        <v>41.34</v>
      </c>
      <c r="O910">
        <v>2016</v>
      </c>
      <c r="P910">
        <v>10</v>
      </c>
      <c r="Q910">
        <v>13</v>
      </c>
      <c r="R910">
        <v>20160913</v>
      </c>
      <c r="S910" s="237" t="str">
        <f t="shared" si="14"/>
        <v>Oct</v>
      </c>
    </row>
    <row r="911" spans="1:19" x14ac:dyDescent="0.25">
      <c r="A911">
        <v>3624097500</v>
      </c>
      <c r="B911" t="str">
        <f>VLOOKUP(A911,'Energy Provider Accounts'!C:D,2,FALSE)</f>
        <v>Parks &amp; Rec</v>
      </c>
      <c r="C911" t="s">
        <v>342</v>
      </c>
      <c r="D911" s="3">
        <v>42684</v>
      </c>
      <c r="E911" s="11" t="s">
        <v>403</v>
      </c>
      <c r="F911">
        <v>30</v>
      </c>
      <c r="G911" t="s">
        <v>344</v>
      </c>
      <c r="H911" t="s">
        <v>414</v>
      </c>
      <c r="I911">
        <v>40</v>
      </c>
      <c r="J911">
        <v>0</v>
      </c>
      <c r="K911">
        <v>0</v>
      </c>
      <c r="L911">
        <v>11.8</v>
      </c>
      <c r="M911">
        <v>59.06</v>
      </c>
      <c r="N911">
        <v>76.55</v>
      </c>
      <c r="O911">
        <v>2016</v>
      </c>
      <c r="P911">
        <v>11</v>
      </c>
      <c r="Q911">
        <v>10</v>
      </c>
      <c r="R911">
        <v>20161011</v>
      </c>
      <c r="S911" s="237" t="str">
        <f t="shared" si="14"/>
        <v>Nov</v>
      </c>
    </row>
    <row r="912" spans="1:19" x14ac:dyDescent="0.25">
      <c r="A912">
        <v>3624097500</v>
      </c>
      <c r="B912" t="str">
        <f>VLOOKUP(A912,'Energy Provider Accounts'!C:D,2,FALSE)</f>
        <v>Parks &amp; Rec</v>
      </c>
      <c r="C912" t="s">
        <v>342</v>
      </c>
      <c r="D912" s="3">
        <v>42717</v>
      </c>
      <c r="E912" s="11" t="s">
        <v>380</v>
      </c>
      <c r="F912">
        <v>30</v>
      </c>
      <c r="G912" t="s">
        <v>344</v>
      </c>
      <c r="H912" t="s">
        <v>414</v>
      </c>
      <c r="I912">
        <v>160</v>
      </c>
      <c r="J912">
        <v>0</v>
      </c>
      <c r="K912">
        <v>0</v>
      </c>
      <c r="L912">
        <v>60.9</v>
      </c>
      <c r="M912">
        <v>110.51</v>
      </c>
      <c r="N912">
        <v>185.2</v>
      </c>
      <c r="O912">
        <v>2016</v>
      </c>
      <c r="P912">
        <v>12</v>
      </c>
      <c r="Q912">
        <v>13</v>
      </c>
      <c r="R912">
        <v>20161113</v>
      </c>
      <c r="S912" s="237" t="str">
        <f t="shared" si="14"/>
        <v>Dec</v>
      </c>
    </row>
    <row r="913" spans="1:19" x14ac:dyDescent="0.25">
      <c r="A913">
        <v>3624097500</v>
      </c>
      <c r="B913" t="str">
        <f>VLOOKUP(A913,'Energy Provider Accounts'!C:D,2,FALSE)</f>
        <v>Parks &amp; Rec</v>
      </c>
      <c r="C913" t="s">
        <v>342</v>
      </c>
      <c r="D913" s="3">
        <v>42748</v>
      </c>
      <c r="E913" s="11" t="s">
        <v>404</v>
      </c>
      <c r="F913">
        <v>30</v>
      </c>
      <c r="G913" t="s">
        <v>344</v>
      </c>
      <c r="H913" t="s">
        <v>414</v>
      </c>
      <c r="I913">
        <v>367</v>
      </c>
      <c r="J913">
        <v>0</v>
      </c>
      <c r="K913">
        <v>0</v>
      </c>
      <c r="L913">
        <v>167.91</v>
      </c>
      <c r="M913">
        <v>174.17</v>
      </c>
      <c r="N913">
        <v>369.58</v>
      </c>
      <c r="O913">
        <v>2017</v>
      </c>
      <c r="P913">
        <v>1</v>
      </c>
      <c r="Q913">
        <v>13</v>
      </c>
      <c r="R913">
        <v>20161214</v>
      </c>
      <c r="S913" s="237" t="str">
        <f t="shared" si="14"/>
        <v>Jan</v>
      </c>
    </row>
    <row r="914" spans="1:19" x14ac:dyDescent="0.25">
      <c r="A914">
        <v>3624097500</v>
      </c>
      <c r="B914" t="str">
        <f>VLOOKUP(A914,'Energy Provider Accounts'!C:D,2,FALSE)</f>
        <v>Parks &amp; Rec</v>
      </c>
      <c r="C914" t="s">
        <v>342</v>
      </c>
      <c r="D914" s="3">
        <v>42782</v>
      </c>
      <c r="E914" s="11" t="s">
        <v>382</v>
      </c>
      <c r="F914">
        <v>30</v>
      </c>
      <c r="G914" t="s">
        <v>344</v>
      </c>
      <c r="H914" t="s">
        <v>414</v>
      </c>
      <c r="I914">
        <v>375</v>
      </c>
      <c r="J914">
        <v>0</v>
      </c>
      <c r="K914">
        <v>0</v>
      </c>
      <c r="L914">
        <v>193.23</v>
      </c>
      <c r="M914">
        <v>200.53</v>
      </c>
      <c r="N914">
        <v>425.42</v>
      </c>
      <c r="O914">
        <v>2017</v>
      </c>
      <c r="P914">
        <v>2</v>
      </c>
      <c r="Q914">
        <v>16</v>
      </c>
      <c r="R914">
        <v>20170117</v>
      </c>
      <c r="S914" s="237" t="str">
        <f t="shared" si="14"/>
        <v>Feb</v>
      </c>
    </row>
    <row r="915" spans="1:19" x14ac:dyDescent="0.25">
      <c r="A915">
        <v>3624097500</v>
      </c>
      <c r="B915" t="str">
        <f>VLOOKUP(A915,'Energy Provider Accounts'!C:D,2,FALSE)</f>
        <v>Parks &amp; Rec</v>
      </c>
      <c r="C915" t="s">
        <v>342</v>
      </c>
      <c r="D915" s="3">
        <v>42810</v>
      </c>
      <c r="E915" s="11" t="s">
        <v>422</v>
      </c>
      <c r="F915">
        <v>30</v>
      </c>
      <c r="G915" t="s">
        <v>344</v>
      </c>
      <c r="H915" t="s">
        <v>414</v>
      </c>
      <c r="I915">
        <v>236</v>
      </c>
      <c r="J915">
        <v>0</v>
      </c>
      <c r="K915">
        <v>0</v>
      </c>
      <c r="L915">
        <v>120.91</v>
      </c>
      <c r="M915">
        <v>148.08000000000001</v>
      </c>
      <c r="N915">
        <v>290.62</v>
      </c>
      <c r="O915">
        <v>2017</v>
      </c>
      <c r="P915">
        <v>3</v>
      </c>
      <c r="Q915">
        <v>16</v>
      </c>
      <c r="R915">
        <v>20170214</v>
      </c>
      <c r="S915" s="237" t="str">
        <f t="shared" si="14"/>
        <v>Mar</v>
      </c>
    </row>
    <row r="916" spans="1:19" x14ac:dyDescent="0.25">
      <c r="A916">
        <v>3624097500</v>
      </c>
      <c r="B916" t="str">
        <f>VLOOKUP(A916,'Energy Provider Accounts'!C:D,2,FALSE)</f>
        <v>Parks &amp; Rec</v>
      </c>
      <c r="C916" t="s">
        <v>342</v>
      </c>
      <c r="D916" s="3">
        <v>42838</v>
      </c>
      <c r="E916" s="11" t="s">
        <v>406</v>
      </c>
      <c r="F916">
        <v>30</v>
      </c>
      <c r="G916" t="s">
        <v>344</v>
      </c>
      <c r="H916" t="s">
        <v>414</v>
      </c>
      <c r="I916">
        <v>198</v>
      </c>
      <c r="J916">
        <v>0</v>
      </c>
      <c r="K916">
        <v>0</v>
      </c>
      <c r="L916">
        <v>100.17</v>
      </c>
      <c r="M916">
        <v>124.39</v>
      </c>
      <c r="N916">
        <v>242.6</v>
      </c>
      <c r="O916">
        <v>2017</v>
      </c>
      <c r="P916">
        <v>4</v>
      </c>
      <c r="Q916">
        <v>13</v>
      </c>
      <c r="R916">
        <v>20170314</v>
      </c>
      <c r="S916" s="237" t="str">
        <f t="shared" si="14"/>
        <v>Apr</v>
      </c>
    </row>
    <row r="917" spans="1:19" x14ac:dyDescent="0.25">
      <c r="A917">
        <v>3624097500</v>
      </c>
      <c r="B917" t="str">
        <f>VLOOKUP(A917,'Energy Provider Accounts'!C:D,2,FALSE)</f>
        <v>Parks &amp; Rec</v>
      </c>
      <c r="C917" t="s">
        <v>342</v>
      </c>
      <c r="D917" s="3">
        <v>42866</v>
      </c>
      <c r="E917" s="11" t="s">
        <v>407</v>
      </c>
      <c r="F917">
        <v>30</v>
      </c>
      <c r="G917" t="s">
        <v>344</v>
      </c>
      <c r="H917" t="s">
        <v>414</v>
      </c>
      <c r="I917">
        <v>19</v>
      </c>
      <c r="J917">
        <v>0</v>
      </c>
      <c r="K917">
        <v>0</v>
      </c>
      <c r="L917">
        <v>9.68</v>
      </c>
      <c r="M917">
        <v>48.17</v>
      </c>
      <c r="N917">
        <v>62.5</v>
      </c>
      <c r="O917">
        <v>2017</v>
      </c>
      <c r="P917">
        <v>5</v>
      </c>
      <c r="Q917">
        <v>11</v>
      </c>
      <c r="R917">
        <v>20170411</v>
      </c>
      <c r="S917" s="237" t="str">
        <f t="shared" si="14"/>
        <v>May</v>
      </c>
    </row>
    <row r="918" spans="1:19" x14ac:dyDescent="0.25">
      <c r="A918">
        <v>3624097500</v>
      </c>
      <c r="B918" t="str">
        <f>VLOOKUP(A918,'Energy Provider Accounts'!C:D,2,FALSE)</f>
        <v>Parks &amp; Rec</v>
      </c>
      <c r="C918" t="s">
        <v>342</v>
      </c>
      <c r="D918" s="3">
        <v>42899</v>
      </c>
      <c r="E918" s="11" t="s">
        <v>386</v>
      </c>
      <c r="F918">
        <v>30</v>
      </c>
      <c r="G918" t="s">
        <v>344</v>
      </c>
      <c r="H918" t="s">
        <v>414</v>
      </c>
      <c r="I918">
        <v>1</v>
      </c>
      <c r="J918">
        <v>0</v>
      </c>
      <c r="K918">
        <v>0</v>
      </c>
      <c r="L918">
        <v>0.54</v>
      </c>
      <c r="M918">
        <v>38.020000000000003</v>
      </c>
      <c r="N918">
        <v>41.66</v>
      </c>
      <c r="O918">
        <v>2017</v>
      </c>
      <c r="P918">
        <v>6</v>
      </c>
      <c r="Q918">
        <v>13</v>
      </c>
      <c r="R918">
        <v>20170514</v>
      </c>
      <c r="S918" s="237" t="str">
        <f t="shared" si="14"/>
        <v>Jun</v>
      </c>
    </row>
    <row r="919" spans="1:19" x14ac:dyDescent="0.25">
      <c r="A919">
        <v>3624097500</v>
      </c>
      <c r="B919" t="str">
        <f>VLOOKUP(A919,'Energy Provider Accounts'!C:D,2,FALSE)</f>
        <v>Parks &amp; Rec</v>
      </c>
      <c r="C919" t="s">
        <v>342</v>
      </c>
      <c r="D919" s="3">
        <v>42928</v>
      </c>
      <c r="E919" s="11" t="s">
        <v>409</v>
      </c>
      <c r="F919">
        <v>30</v>
      </c>
      <c r="G919" t="s">
        <v>344</v>
      </c>
      <c r="H919" t="s">
        <v>414</v>
      </c>
      <c r="I919">
        <v>1</v>
      </c>
      <c r="J919">
        <v>0</v>
      </c>
      <c r="K919">
        <v>0</v>
      </c>
      <c r="L919">
        <v>0.54</v>
      </c>
      <c r="M919">
        <v>38.44</v>
      </c>
      <c r="N919">
        <v>42.11</v>
      </c>
      <c r="O919">
        <v>2017</v>
      </c>
      <c r="P919">
        <v>7</v>
      </c>
      <c r="Q919">
        <v>12</v>
      </c>
      <c r="R919">
        <v>20170612</v>
      </c>
      <c r="S919" s="237" t="str">
        <f t="shared" si="14"/>
        <v>Jul</v>
      </c>
    </row>
    <row r="920" spans="1:19" x14ac:dyDescent="0.25">
      <c r="A920">
        <v>3624097500</v>
      </c>
      <c r="B920" t="str">
        <f>VLOOKUP(A920,'Energy Provider Accounts'!C:D,2,FALSE)</f>
        <v>Parks &amp; Rec</v>
      </c>
      <c r="C920" t="s">
        <v>342</v>
      </c>
      <c r="D920" s="3">
        <v>42961</v>
      </c>
      <c r="E920" s="11" t="s">
        <v>410</v>
      </c>
      <c r="F920">
        <v>30</v>
      </c>
      <c r="G920" t="s">
        <v>344</v>
      </c>
      <c r="H920" t="s">
        <v>414</v>
      </c>
      <c r="I920">
        <v>0</v>
      </c>
      <c r="J920">
        <v>0</v>
      </c>
      <c r="K920">
        <v>0</v>
      </c>
      <c r="L920">
        <v>0</v>
      </c>
      <c r="M920">
        <v>39</v>
      </c>
      <c r="N920">
        <v>42.13</v>
      </c>
      <c r="O920">
        <v>2017</v>
      </c>
      <c r="P920">
        <v>8</v>
      </c>
      <c r="Q920">
        <v>14</v>
      </c>
      <c r="R920">
        <v>20170715</v>
      </c>
      <c r="S920" s="237" t="str">
        <f t="shared" si="14"/>
        <v>Aug</v>
      </c>
    </row>
    <row r="921" spans="1:19" x14ac:dyDescent="0.25">
      <c r="A921">
        <v>3624097500</v>
      </c>
      <c r="B921" t="str">
        <f>VLOOKUP(A921,'Energy Provider Accounts'!C:D,2,FALSE)</f>
        <v>Parks &amp; Rec</v>
      </c>
      <c r="C921" t="s">
        <v>342</v>
      </c>
      <c r="D921" s="3">
        <v>42979</v>
      </c>
      <c r="E921" s="11" t="s">
        <v>416</v>
      </c>
      <c r="F921">
        <v>18</v>
      </c>
      <c r="G921" t="s">
        <v>413</v>
      </c>
      <c r="H921" t="s">
        <v>414</v>
      </c>
      <c r="I921">
        <v>5</v>
      </c>
      <c r="J921">
        <v>0</v>
      </c>
      <c r="K921">
        <v>0</v>
      </c>
      <c r="L921">
        <v>2.69</v>
      </c>
      <c r="M921">
        <v>25.71</v>
      </c>
      <c r="N921">
        <v>30.68</v>
      </c>
      <c r="O921">
        <v>2017</v>
      </c>
      <c r="P921">
        <v>9</v>
      </c>
      <c r="Q921">
        <v>1</v>
      </c>
      <c r="R921">
        <v>20170814</v>
      </c>
      <c r="S921" s="237" t="str">
        <f t="shared" si="14"/>
        <v>Sep</v>
      </c>
    </row>
    <row r="922" spans="1:19" x14ac:dyDescent="0.25">
      <c r="A922">
        <v>3624097500</v>
      </c>
      <c r="B922" t="str">
        <f>VLOOKUP(A922,'Energy Provider Accounts'!C:D,2,FALSE)</f>
        <v>Parks &amp; Rec</v>
      </c>
      <c r="C922" t="s">
        <v>342</v>
      </c>
      <c r="D922" s="3">
        <v>42979</v>
      </c>
      <c r="E922" s="11" t="s">
        <v>416</v>
      </c>
      <c r="F922">
        <v>18</v>
      </c>
      <c r="G922" t="s">
        <v>413</v>
      </c>
      <c r="H922" t="s">
        <v>414</v>
      </c>
      <c r="I922">
        <v>0</v>
      </c>
      <c r="J922">
        <v>0</v>
      </c>
      <c r="K922">
        <v>0</v>
      </c>
      <c r="L922">
        <v>0</v>
      </c>
      <c r="M922">
        <v>23.4</v>
      </c>
      <c r="N922">
        <v>25.28</v>
      </c>
      <c r="O922">
        <v>2017</v>
      </c>
      <c r="P922">
        <v>9</v>
      </c>
      <c r="Q922">
        <v>1</v>
      </c>
      <c r="R922">
        <v>20170814</v>
      </c>
      <c r="S922" s="237" t="str">
        <f t="shared" si="14"/>
        <v>Sep</v>
      </c>
    </row>
    <row r="923" spans="1:19" x14ac:dyDescent="0.25">
      <c r="A923">
        <v>3624097500</v>
      </c>
      <c r="B923" t="str">
        <f>VLOOKUP(A923,'Energy Provider Accounts'!C:D,2,FALSE)</f>
        <v>Parks &amp; Rec</v>
      </c>
      <c r="C923" t="s">
        <v>342</v>
      </c>
      <c r="D923" s="3">
        <v>42990</v>
      </c>
      <c r="E923" s="11" t="s">
        <v>417</v>
      </c>
      <c r="F923">
        <v>12</v>
      </c>
      <c r="G923" t="s">
        <v>344</v>
      </c>
      <c r="H923" t="s">
        <v>414</v>
      </c>
      <c r="I923">
        <v>0</v>
      </c>
      <c r="J923">
        <v>0</v>
      </c>
      <c r="K923">
        <v>0</v>
      </c>
      <c r="L923">
        <v>0</v>
      </c>
      <c r="M923">
        <v>15.6</v>
      </c>
      <c r="N923">
        <v>15.61</v>
      </c>
      <c r="O923">
        <v>2017</v>
      </c>
      <c r="P923">
        <v>9</v>
      </c>
      <c r="Q923">
        <v>12</v>
      </c>
      <c r="R923">
        <v>20170831</v>
      </c>
      <c r="S923" s="237" t="str">
        <f t="shared" si="14"/>
        <v>Sep</v>
      </c>
    </row>
    <row r="924" spans="1:19" x14ac:dyDescent="0.25">
      <c r="A924">
        <v>3624097500</v>
      </c>
      <c r="B924" t="str">
        <f>VLOOKUP(A924,'Energy Provider Accounts'!C:D,2,FALSE)</f>
        <v>Parks &amp; Rec</v>
      </c>
      <c r="C924" t="s">
        <v>342</v>
      </c>
      <c r="D924" s="3">
        <v>43019</v>
      </c>
      <c r="E924" s="11" t="s">
        <v>390</v>
      </c>
      <c r="F924">
        <v>30</v>
      </c>
      <c r="G924" t="s">
        <v>344</v>
      </c>
      <c r="H924" t="s">
        <v>414</v>
      </c>
      <c r="I924">
        <v>1</v>
      </c>
      <c r="J924">
        <v>0</v>
      </c>
      <c r="K924">
        <v>0</v>
      </c>
      <c r="L924">
        <v>0</v>
      </c>
      <c r="M924">
        <v>38.99</v>
      </c>
      <c r="N924">
        <v>39</v>
      </c>
      <c r="O924">
        <v>2017</v>
      </c>
      <c r="P924">
        <v>10</v>
      </c>
      <c r="Q924">
        <v>11</v>
      </c>
      <c r="R924">
        <v>20170911</v>
      </c>
      <c r="S924" s="237" t="str">
        <f t="shared" si="14"/>
        <v>Oct</v>
      </c>
    </row>
    <row r="925" spans="1:19" x14ac:dyDescent="0.25">
      <c r="A925">
        <v>3624097500</v>
      </c>
      <c r="B925" t="str">
        <f>VLOOKUP(A925,'Energy Provider Accounts'!C:D,2,FALSE)</f>
        <v>Parks &amp; Rec</v>
      </c>
      <c r="C925" t="s">
        <v>342</v>
      </c>
      <c r="D925" s="3">
        <v>43049</v>
      </c>
      <c r="E925" s="11" t="s">
        <v>391</v>
      </c>
      <c r="F925">
        <v>30</v>
      </c>
      <c r="G925" t="s">
        <v>344</v>
      </c>
      <c r="H925" t="s">
        <v>414</v>
      </c>
      <c r="I925">
        <v>0</v>
      </c>
      <c r="J925">
        <v>0</v>
      </c>
      <c r="K925">
        <v>0</v>
      </c>
      <c r="L925">
        <v>0</v>
      </c>
      <c r="M925">
        <v>39</v>
      </c>
      <c r="N925">
        <v>39.01</v>
      </c>
      <c r="O925">
        <v>2017</v>
      </c>
      <c r="P925">
        <v>11</v>
      </c>
      <c r="Q925">
        <v>10</v>
      </c>
      <c r="R925">
        <v>20171011</v>
      </c>
      <c r="S925" s="237" t="str">
        <f t="shared" si="14"/>
        <v>Nov</v>
      </c>
    </row>
    <row r="926" spans="1:19" x14ac:dyDescent="0.25">
      <c r="A926">
        <v>3624097500</v>
      </c>
      <c r="B926" t="str">
        <f>VLOOKUP(A926,'Energy Provider Accounts'!C:D,2,FALSE)</f>
        <v>Parks &amp; Rec</v>
      </c>
      <c r="C926" t="s">
        <v>342</v>
      </c>
      <c r="D926" s="3">
        <v>43081</v>
      </c>
      <c r="E926" s="11" t="s">
        <v>412</v>
      </c>
      <c r="F926">
        <v>30</v>
      </c>
      <c r="G926" t="s">
        <v>344</v>
      </c>
      <c r="H926" t="s">
        <v>414</v>
      </c>
      <c r="I926">
        <v>38</v>
      </c>
      <c r="J926">
        <v>0</v>
      </c>
      <c r="K926">
        <v>0</v>
      </c>
      <c r="L926">
        <v>0</v>
      </c>
      <c r="M926">
        <v>58.37</v>
      </c>
      <c r="N926">
        <v>58.39</v>
      </c>
      <c r="O926">
        <v>2017</v>
      </c>
      <c r="P926">
        <v>12</v>
      </c>
      <c r="Q926">
        <v>12</v>
      </c>
      <c r="R926">
        <v>20171112</v>
      </c>
      <c r="S926" s="237" t="str">
        <f t="shared" si="14"/>
        <v>Dec</v>
      </c>
    </row>
    <row r="927" spans="1:19" x14ac:dyDescent="0.25">
      <c r="A927">
        <v>3624100000</v>
      </c>
      <c r="B927" t="str">
        <f>VLOOKUP(A927,'Energy Provider Accounts'!C:D,2,FALSE)</f>
        <v>Parks &amp; Rec</v>
      </c>
      <c r="C927" t="s">
        <v>342</v>
      </c>
      <c r="D927" s="3">
        <v>42383</v>
      </c>
      <c r="E927" s="11" t="s">
        <v>393</v>
      </c>
      <c r="F927">
        <v>30</v>
      </c>
      <c r="G927" t="s">
        <v>344</v>
      </c>
      <c r="H927" t="s">
        <v>345</v>
      </c>
      <c r="I927">
        <v>2338</v>
      </c>
      <c r="J927">
        <v>7</v>
      </c>
      <c r="K927">
        <v>63.99</v>
      </c>
      <c r="L927">
        <v>14.17</v>
      </c>
      <c r="M927">
        <v>99.59</v>
      </c>
      <c r="N927">
        <v>177.8</v>
      </c>
      <c r="O927">
        <v>2016</v>
      </c>
      <c r="P927">
        <v>1</v>
      </c>
      <c r="Q927">
        <v>14</v>
      </c>
      <c r="R927">
        <v>20151215</v>
      </c>
      <c r="S927" s="237" t="str">
        <f t="shared" si="14"/>
        <v>Jan</v>
      </c>
    </row>
    <row r="928" spans="1:19" x14ac:dyDescent="0.25">
      <c r="A928">
        <v>3624100000</v>
      </c>
      <c r="B928" t="str">
        <f>VLOOKUP(A928,'Energy Provider Accounts'!C:D,2,FALSE)</f>
        <v>Parks &amp; Rec</v>
      </c>
      <c r="C928" t="s">
        <v>342</v>
      </c>
      <c r="D928" s="3">
        <v>42412</v>
      </c>
      <c r="E928" s="11" t="s">
        <v>394</v>
      </c>
      <c r="F928">
        <v>30</v>
      </c>
      <c r="G928" t="s">
        <v>344</v>
      </c>
      <c r="H928" t="s">
        <v>345</v>
      </c>
      <c r="I928">
        <v>3919</v>
      </c>
      <c r="J928">
        <v>7</v>
      </c>
      <c r="K928">
        <v>62.31</v>
      </c>
      <c r="L928">
        <v>17.559999999999999</v>
      </c>
      <c r="M928">
        <v>99.36</v>
      </c>
      <c r="N928">
        <v>179.32</v>
      </c>
      <c r="O928">
        <v>2016</v>
      </c>
      <c r="P928">
        <v>2</v>
      </c>
      <c r="Q928">
        <v>12</v>
      </c>
      <c r="R928">
        <v>20160113</v>
      </c>
      <c r="S928" s="237" t="str">
        <f t="shared" si="14"/>
        <v>Feb</v>
      </c>
    </row>
    <row r="929" spans="1:19" x14ac:dyDescent="0.25">
      <c r="A929">
        <v>3624100000</v>
      </c>
      <c r="B929" t="str">
        <f>VLOOKUP(A929,'Energy Provider Accounts'!C:D,2,FALSE)</f>
        <v>Parks &amp; Rec</v>
      </c>
      <c r="C929" t="s">
        <v>342</v>
      </c>
      <c r="D929" s="3">
        <v>42444</v>
      </c>
      <c r="E929" s="11" t="s">
        <v>395</v>
      </c>
      <c r="F929">
        <v>30</v>
      </c>
      <c r="G929" t="s">
        <v>344</v>
      </c>
      <c r="H929" t="s">
        <v>345</v>
      </c>
      <c r="I929">
        <v>3786</v>
      </c>
      <c r="J929">
        <v>6</v>
      </c>
      <c r="K929">
        <v>55.57</v>
      </c>
      <c r="L929">
        <v>47.74</v>
      </c>
      <c r="M929">
        <v>98.85</v>
      </c>
      <c r="N929">
        <v>202.26</v>
      </c>
      <c r="O929">
        <v>2016</v>
      </c>
      <c r="P929">
        <v>3</v>
      </c>
      <c r="Q929">
        <v>15</v>
      </c>
      <c r="R929">
        <v>20160214</v>
      </c>
      <c r="S929" s="237" t="str">
        <f t="shared" si="14"/>
        <v>Mar</v>
      </c>
    </row>
    <row r="930" spans="1:19" x14ac:dyDescent="0.25">
      <c r="A930">
        <v>3624100000</v>
      </c>
      <c r="B930" t="str">
        <f>VLOOKUP(A930,'Energy Provider Accounts'!C:D,2,FALSE)</f>
        <v>Parks &amp; Rec</v>
      </c>
      <c r="C930" t="s">
        <v>342</v>
      </c>
      <c r="D930" s="3">
        <v>42475</v>
      </c>
      <c r="E930" s="11" t="s">
        <v>372</v>
      </c>
      <c r="F930">
        <v>30</v>
      </c>
      <c r="G930" t="s">
        <v>344</v>
      </c>
      <c r="H930" t="s">
        <v>345</v>
      </c>
      <c r="I930">
        <v>1273</v>
      </c>
      <c r="J930">
        <v>5</v>
      </c>
      <c r="K930">
        <v>48.84</v>
      </c>
      <c r="L930">
        <v>10.08</v>
      </c>
      <c r="M930">
        <v>88.99</v>
      </c>
      <c r="N930">
        <v>147.96</v>
      </c>
      <c r="O930">
        <v>2016</v>
      </c>
      <c r="P930">
        <v>4</v>
      </c>
      <c r="Q930">
        <v>15</v>
      </c>
      <c r="R930">
        <v>20160316</v>
      </c>
      <c r="S930" s="237" t="str">
        <f t="shared" si="14"/>
        <v>Apr</v>
      </c>
    </row>
    <row r="931" spans="1:19" x14ac:dyDescent="0.25">
      <c r="A931">
        <v>3624100000</v>
      </c>
      <c r="B931" t="str">
        <f>VLOOKUP(A931,'Energy Provider Accounts'!C:D,2,FALSE)</f>
        <v>Parks &amp; Rec</v>
      </c>
      <c r="C931" t="s">
        <v>342</v>
      </c>
      <c r="D931" s="3">
        <v>42502</v>
      </c>
      <c r="E931" s="11" t="s">
        <v>397</v>
      </c>
      <c r="F931">
        <v>30</v>
      </c>
      <c r="G931" t="s">
        <v>344</v>
      </c>
      <c r="H931" t="s">
        <v>345</v>
      </c>
      <c r="I931">
        <v>1259</v>
      </c>
      <c r="J931">
        <v>7</v>
      </c>
      <c r="K931">
        <v>63.99</v>
      </c>
      <c r="L931">
        <v>10.06</v>
      </c>
      <c r="M931">
        <v>88.94</v>
      </c>
      <c r="N931">
        <v>163.05000000000001</v>
      </c>
      <c r="O931">
        <v>2016</v>
      </c>
      <c r="P931">
        <v>5</v>
      </c>
      <c r="Q931">
        <v>12</v>
      </c>
      <c r="R931">
        <v>20160412</v>
      </c>
      <c r="S931" s="237" t="str">
        <f t="shared" si="14"/>
        <v>May</v>
      </c>
    </row>
    <row r="932" spans="1:19" x14ac:dyDescent="0.25">
      <c r="A932">
        <v>3624100000</v>
      </c>
      <c r="B932" t="str">
        <f>VLOOKUP(A932,'Energy Provider Accounts'!C:D,2,FALSE)</f>
        <v>Parks &amp; Rec</v>
      </c>
      <c r="C932" t="s">
        <v>342</v>
      </c>
      <c r="D932" s="3">
        <v>42534</v>
      </c>
      <c r="E932" s="11" t="s">
        <v>398</v>
      </c>
      <c r="F932">
        <v>30</v>
      </c>
      <c r="G932" t="s">
        <v>344</v>
      </c>
      <c r="H932" t="s">
        <v>345</v>
      </c>
      <c r="I932">
        <v>2166</v>
      </c>
      <c r="J932">
        <v>10</v>
      </c>
      <c r="K932">
        <v>87.57</v>
      </c>
      <c r="L932">
        <v>9.2899999999999991</v>
      </c>
      <c r="M932">
        <v>92.48</v>
      </c>
      <c r="N932">
        <v>189.41</v>
      </c>
      <c r="O932">
        <v>2016</v>
      </c>
      <c r="P932">
        <v>6</v>
      </c>
      <c r="Q932">
        <v>13</v>
      </c>
      <c r="R932">
        <v>20160514</v>
      </c>
      <c r="S932" s="237" t="str">
        <f t="shared" si="14"/>
        <v>Jun</v>
      </c>
    </row>
    <row r="933" spans="1:19" x14ac:dyDescent="0.25">
      <c r="A933">
        <v>3624100000</v>
      </c>
      <c r="B933" t="str">
        <f>VLOOKUP(A933,'Energy Provider Accounts'!C:D,2,FALSE)</f>
        <v>Parks &amp; Rec</v>
      </c>
      <c r="C933" t="s">
        <v>342</v>
      </c>
      <c r="D933" s="3">
        <v>42565</v>
      </c>
      <c r="E933" s="11" t="s">
        <v>399</v>
      </c>
      <c r="F933">
        <v>30</v>
      </c>
      <c r="G933" t="s">
        <v>344</v>
      </c>
      <c r="H933" t="s">
        <v>345</v>
      </c>
      <c r="I933">
        <v>2400</v>
      </c>
      <c r="J933">
        <v>14</v>
      </c>
      <c r="K933">
        <v>125.83</v>
      </c>
      <c r="L933">
        <v>301.77</v>
      </c>
      <c r="M933">
        <v>-50.25</v>
      </c>
      <c r="N933">
        <v>377.48</v>
      </c>
      <c r="O933">
        <v>2016</v>
      </c>
      <c r="P933">
        <v>7</v>
      </c>
      <c r="Q933">
        <v>14</v>
      </c>
      <c r="R933">
        <v>20160614</v>
      </c>
      <c r="S933" s="237" t="str">
        <f t="shared" si="14"/>
        <v>Jul</v>
      </c>
    </row>
    <row r="934" spans="1:19" x14ac:dyDescent="0.25">
      <c r="A934">
        <v>3624100000</v>
      </c>
      <c r="B934" t="str">
        <f>VLOOKUP(A934,'Energy Provider Accounts'!C:D,2,FALSE)</f>
        <v>Parks &amp; Rec</v>
      </c>
      <c r="C934" t="s">
        <v>342</v>
      </c>
      <c r="D934" s="3">
        <v>42597</v>
      </c>
      <c r="E934" s="11" t="s">
        <v>400</v>
      </c>
      <c r="F934">
        <v>30</v>
      </c>
      <c r="G934" t="s">
        <v>344</v>
      </c>
      <c r="H934" t="s">
        <v>345</v>
      </c>
      <c r="I934">
        <v>2079</v>
      </c>
      <c r="J934">
        <v>6</v>
      </c>
      <c r="K934">
        <v>56.13</v>
      </c>
      <c r="L934">
        <v>215.11</v>
      </c>
      <c r="M934">
        <v>-6.99</v>
      </c>
      <c r="N934">
        <v>264.35000000000002</v>
      </c>
      <c r="O934">
        <v>2016</v>
      </c>
      <c r="P934">
        <v>8</v>
      </c>
      <c r="Q934">
        <v>15</v>
      </c>
      <c r="R934">
        <v>20160716</v>
      </c>
      <c r="S934" s="237" t="str">
        <f t="shared" si="14"/>
        <v>Aug</v>
      </c>
    </row>
    <row r="935" spans="1:19" x14ac:dyDescent="0.25">
      <c r="A935">
        <v>3624100000</v>
      </c>
      <c r="B935" t="str">
        <f>VLOOKUP(A935,'Energy Provider Accounts'!C:D,2,FALSE)</f>
        <v>Parks &amp; Rec</v>
      </c>
      <c r="C935" t="s">
        <v>342</v>
      </c>
      <c r="D935" s="3">
        <v>42626</v>
      </c>
      <c r="E935" s="11" t="s">
        <v>401</v>
      </c>
      <c r="F935">
        <v>30</v>
      </c>
      <c r="G935" t="s">
        <v>344</v>
      </c>
      <c r="H935" t="s">
        <v>345</v>
      </c>
      <c r="I935">
        <v>1868</v>
      </c>
      <c r="J935">
        <v>8</v>
      </c>
      <c r="K935">
        <v>73.67</v>
      </c>
      <c r="L935">
        <v>312.33</v>
      </c>
      <c r="M935">
        <v>-57.37</v>
      </c>
      <c r="N935">
        <v>328.73</v>
      </c>
      <c r="O935">
        <v>2016</v>
      </c>
      <c r="P935">
        <v>9</v>
      </c>
      <c r="Q935">
        <v>13</v>
      </c>
      <c r="R935">
        <v>20160814</v>
      </c>
      <c r="S935" s="237" t="str">
        <f t="shared" si="14"/>
        <v>Sep</v>
      </c>
    </row>
    <row r="936" spans="1:19" x14ac:dyDescent="0.25">
      <c r="A936">
        <v>3624100000</v>
      </c>
      <c r="B936" t="str">
        <f>VLOOKUP(A936,'Energy Provider Accounts'!C:D,2,FALSE)</f>
        <v>Parks &amp; Rec</v>
      </c>
      <c r="C936" t="s">
        <v>342</v>
      </c>
      <c r="D936" s="3">
        <v>42656</v>
      </c>
      <c r="E936" s="11" t="s">
        <v>378</v>
      </c>
      <c r="F936">
        <v>30</v>
      </c>
      <c r="G936" t="s">
        <v>344</v>
      </c>
      <c r="H936" t="s">
        <v>345</v>
      </c>
      <c r="I936">
        <v>1729</v>
      </c>
      <c r="J936">
        <v>10</v>
      </c>
      <c r="K936">
        <v>92.96</v>
      </c>
      <c r="L936">
        <v>183.76</v>
      </c>
      <c r="M936">
        <v>6.05</v>
      </c>
      <c r="N936">
        <v>282.87</v>
      </c>
      <c r="O936">
        <v>2016</v>
      </c>
      <c r="P936">
        <v>10</v>
      </c>
      <c r="Q936">
        <v>13</v>
      </c>
      <c r="R936">
        <v>20160913</v>
      </c>
      <c r="S936" s="237" t="str">
        <f t="shared" si="14"/>
        <v>Oct</v>
      </c>
    </row>
    <row r="937" spans="1:19" x14ac:dyDescent="0.25">
      <c r="A937">
        <v>3624100000</v>
      </c>
      <c r="B937" t="str">
        <f>VLOOKUP(A937,'Energy Provider Accounts'!C:D,2,FALSE)</f>
        <v>Parks &amp; Rec</v>
      </c>
      <c r="C937" t="s">
        <v>342</v>
      </c>
      <c r="D937" s="3">
        <v>42684</v>
      </c>
      <c r="E937" s="11" t="s">
        <v>403</v>
      </c>
      <c r="F937">
        <v>30</v>
      </c>
      <c r="G937" t="s">
        <v>344</v>
      </c>
      <c r="H937" t="s">
        <v>345</v>
      </c>
      <c r="I937">
        <v>1440</v>
      </c>
      <c r="J937">
        <v>9</v>
      </c>
      <c r="K937">
        <v>80.680000000000007</v>
      </c>
      <c r="L937">
        <v>162.53</v>
      </c>
      <c r="M937">
        <v>14.87</v>
      </c>
      <c r="N937">
        <v>258.17</v>
      </c>
      <c r="O937">
        <v>2016</v>
      </c>
      <c r="P937">
        <v>11</v>
      </c>
      <c r="Q937">
        <v>10</v>
      </c>
      <c r="R937">
        <v>20161011</v>
      </c>
      <c r="S937" s="237" t="str">
        <f t="shared" si="14"/>
        <v>Nov</v>
      </c>
    </row>
    <row r="938" spans="1:19" x14ac:dyDescent="0.25">
      <c r="A938">
        <v>3624100000</v>
      </c>
      <c r="B938" t="str">
        <f>VLOOKUP(A938,'Energy Provider Accounts'!C:D,2,FALSE)</f>
        <v>Parks &amp; Rec</v>
      </c>
      <c r="C938" t="s">
        <v>342</v>
      </c>
      <c r="D938" s="3">
        <v>42717</v>
      </c>
      <c r="E938" s="11" t="s">
        <v>380</v>
      </c>
      <c r="F938">
        <v>30</v>
      </c>
      <c r="G938" t="s">
        <v>344</v>
      </c>
      <c r="H938" t="s">
        <v>345</v>
      </c>
      <c r="I938">
        <v>2790</v>
      </c>
      <c r="J938">
        <v>10</v>
      </c>
      <c r="K938">
        <v>93.84</v>
      </c>
      <c r="L938">
        <v>404.33</v>
      </c>
      <c r="M938">
        <v>-96.08</v>
      </c>
      <c r="N938">
        <v>402.22</v>
      </c>
      <c r="O938">
        <v>2016</v>
      </c>
      <c r="P938">
        <v>12</v>
      </c>
      <c r="Q938">
        <v>13</v>
      </c>
      <c r="R938">
        <v>20161113</v>
      </c>
      <c r="S938" s="237" t="str">
        <f t="shared" si="14"/>
        <v>Dec</v>
      </c>
    </row>
    <row r="939" spans="1:19" x14ac:dyDescent="0.25">
      <c r="A939">
        <v>3624100000</v>
      </c>
      <c r="B939" t="str">
        <f>VLOOKUP(A939,'Energy Provider Accounts'!C:D,2,FALSE)</f>
        <v>Parks &amp; Rec</v>
      </c>
      <c r="C939" t="s">
        <v>342</v>
      </c>
      <c r="D939" s="3">
        <v>42748</v>
      </c>
      <c r="E939" s="11" t="s">
        <v>404</v>
      </c>
      <c r="F939">
        <v>30</v>
      </c>
      <c r="G939" t="s">
        <v>344</v>
      </c>
      <c r="H939" t="s">
        <v>345</v>
      </c>
      <c r="I939">
        <v>4032</v>
      </c>
      <c r="J939">
        <v>7</v>
      </c>
      <c r="K939">
        <v>65.78</v>
      </c>
      <c r="L939">
        <v>382.77</v>
      </c>
      <c r="M939">
        <v>-78.14</v>
      </c>
      <c r="N939">
        <v>370.53</v>
      </c>
      <c r="O939">
        <v>2017</v>
      </c>
      <c r="P939">
        <v>1</v>
      </c>
      <c r="Q939">
        <v>13</v>
      </c>
      <c r="R939">
        <v>20161214</v>
      </c>
      <c r="S939" s="237" t="str">
        <f t="shared" si="14"/>
        <v>Jan</v>
      </c>
    </row>
    <row r="940" spans="1:19" x14ac:dyDescent="0.25">
      <c r="A940">
        <v>3624100000</v>
      </c>
      <c r="B940" t="str">
        <f>VLOOKUP(A940,'Energy Provider Accounts'!C:D,2,FALSE)</f>
        <v>Parks &amp; Rec</v>
      </c>
      <c r="C940" t="s">
        <v>342</v>
      </c>
      <c r="D940" s="3">
        <v>42782</v>
      </c>
      <c r="E940" s="11" t="s">
        <v>382</v>
      </c>
      <c r="F940">
        <v>30</v>
      </c>
      <c r="G940" t="s">
        <v>344</v>
      </c>
      <c r="H940" t="s">
        <v>345</v>
      </c>
      <c r="I940">
        <v>4428</v>
      </c>
      <c r="J940">
        <v>7</v>
      </c>
      <c r="K940">
        <v>65.78</v>
      </c>
      <c r="L940">
        <v>664.65</v>
      </c>
      <c r="M940">
        <v>-222.15</v>
      </c>
      <c r="N940">
        <v>508.5</v>
      </c>
      <c r="O940">
        <v>2017</v>
      </c>
      <c r="P940">
        <v>2</v>
      </c>
      <c r="Q940">
        <v>16</v>
      </c>
      <c r="R940">
        <v>20170117</v>
      </c>
      <c r="S940" s="237" t="str">
        <f t="shared" si="14"/>
        <v>Feb</v>
      </c>
    </row>
    <row r="941" spans="1:19" x14ac:dyDescent="0.25">
      <c r="A941">
        <v>3624100000</v>
      </c>
      <c r="B941" t="str">
        <f>VLOOKUP(A941,'Energy Provider Accounts'!C:D,2,FALSE)</f>
        <v>Parks &amp; Rec</v>
      </c>
      <c r="C941" t="s">
        <v>342</v>
      </c>
      <c r="D941" s="3">
        <v>42810</v>
      </c>
      <c r="E941" s="11" t="s">
        <v>422</v>
      </c>
      <c r="F941">
        <v>30</v>
      </c>
      <c r="G941" t="s">
        <v>344</v>
      </c>
      <c r="H941" t="s">
        <v>345</v>
      </c>
      <c r="I941">
        <v>3392</v>
      </c>
      <c r="J941">
        <v>6</v>
      </c>
      <c r="K941">
        <v>58.76</v>
      </c>
      <c r="L941">
        <v>455.15</v>
      </c>
      <c r="M941">
        <v>-120.34</v>
      </c>
      <c r="N941">
        <v>393.74</v>
      </c>
      <c r="O941">
        <v>2017</v>
      </c>
      <c r="P941">
        <v>3</v>
      </c>
      <c r="Q941">
        <v>16</v>
      </c>
      <c r="R941">
        <v>20170214</v>
      </c>
      <c r="S941" s="237" t="str">
        <f t="shared" si="14"/>
        <v>Mar</v>
      </c>
    </row>
    <row r="942" spans="1:19" x14ac:dyDescent="0.25">
      <c r="A942">
        <v>3624100000</v>
      </c>
      <c r="B942" t="str">
        <f>VLOOKUP(A942,'Energy Provider Accounts'!C:D,2,FALSE)</f>
        <v>Parks &amp; Rec</v>
      </c>
      <c r="C942" t="s">
        <v>342</v>
      </c>
      <c r="D942" s="3">
        <v>42838</v>
      </c>
      <c r="E942" s="11" t="s">
        <v>406</v>
      </c>
      <c r="F942">
        <v>30</v>
      </c>
      <c r="G942" t="s">
        <v>344</v>
      </c>
      <c r="H942" t="s">
        <v>345</v>
      </c>
      <c r="I942">
        <v>3147</v>
      </c>
      <c r="J942">
        <v>7</v>
      </c>
      <c r="K942">
        <v>63.14</v>
      </c>
      <c r="L942">
        <v>321.58</v>
      </c>
      <c r="M942">
        <v>-53.85</v>
      </c>
      <c r="N942">
        <v>331.01</v>
      </c>
      <c r="O942">
        <v>2017</v>
      </c>
      <c r="P942">
        <v>4</v>
      </c>
      <c r="Q942">
        <v>13</v>
      </c>
      <c r="R942">
        <v>20170314</v>
      </c>
      <c r="S942" s="237" t="str">
        <f t="shared" si="14"/>
        <v>Apr</v>
      </c>
    </row>
    <row r="943" spans="1:19" x14ac:dyDescent="0.25">
      <c r="A943">
        <v>3624100000</v>
      </c>
      <c r="B943" t="str">
        <f>VLOOKUP(A943,'Energy Provider Accounts'!C:D,2,FALSE)</f>
        <v>Parks &amp; Rec</v>
      </c>
      <c r="C943" t="s">
        <v>342</v>
      </c>
      <c r="D943" s="3">
        <v>42866</v>
      </c>
      <c r="E943" s="11" t="s">
        <v>407</v>
      </c>
      <c r="F943">
        <v>30</v>
      </c>
      <c r="G943" t="s">
        <v>344</v>
      </c>
      <c r="H943" t="s">
        <v>345</v>
      </c>
      <c r="I943">
        <v>804</v>
      </c>
      <c r="J943">
        <v>7</v>
      </c>
      <c r="K943">
        <v>62.27</v>
      </c>
      <c r="L943">
        <v>151.69</v>
      </c>
      <c r="M943">
        <v>13.18</v>
      </c>
      <c r="N943">
        <v>227.23</v>
      </c>
      <c r="O943">
        <v>2017</v>
      </c>
      <c r="P943">
        <v>5</v>
      </c>
      <c r="Q943">
        <v>11</v>
      </c>
      <c r="R943">
        <v>20170411</v>
      </c>
      <c r="S943" s="237" t="str">
        <f t="shared" si="14"/>
        <v>May</v>
      </c>
    </row>
    <row r="944" spans="1:19" x14ac:dyDescent="0.25">
      <c r="A944">
        <v>3624100000</v>
      </c>
      <c r="B944" t="str">
        <f>VLOOKUP(A944,'Energy Provider Accounts'!C:D,2,FALSE)</f>
        <v>Parks &amp; Rec</v>
      </c>
      <c r="C944" t="s">
        <v>342</v>
      </c>
      <c r="D944" s="3">
        <v>42898</v>
      </c>
      <c r="E944" s="11" t="s">
        <v>408</v>
      </c>
      <c r="F944">
        <v>30</v>
      </c>
      <c r="G944" t="s">
        <v>344</v>
      </c>
      <c r="H944" t="s">
        <v>345</v>
      </c>
      <c r="I944">
        <v>1376</v>
      </c>
      <c r="J944">
        <v>9</v>
      </c>
      <c r="K944">
        <v>81.56</v>
      </c>
      <c r="L944">
        <v>215.38</v>
      </c>
      <c r="M944">
        <v>-14.35</v>
      </c>
      <c r="N944">
        <v>282.7</v>
      </c>
      <c r="O944">
        <v>2017</v>
      </c>
      <c r="P944">
        <v>6</v>
      </c>
      <c r="Q944">
        <v>12</v>
      </c>
      <c r="R944">
        <v>20170513</v>
      </c>
      <c r="S944" s="237" t="str">
        <f t="shared" si="14"/>
        <v>Jun</v>
      </c>
    </row>
    <row r="945" spans="1:19" x14ac:dyDescent="0.25">
      <c r="A945">
        <v>3624100000</v>
      </c>
      <c r="B945" t="str">
        <f>VLOOKUP(A945,'Energy Provider Accounts'!C:D,2,FALSE)</f>
        <v>Parks &amp; Rec</v>
      </c>
      <c r="C945" t="s">
        <v>342</v>
      </c>
      <c r="D945" s="3">
        <v>42928</v>
      </c>
      <c r="E945" s="11" t="s">
        <v>409</v>
      </c>
      <c r="F945">
        <v>30</v>
      </c>
      <c r="G945" t="s">
        <v>344</v>
      </c>
      <c r="H945" t="s">
        <v>345</v>
      </c>
      <c r="I945">
        <v>1775</v>
      </c>
      <c r="J945">
        <v>3</v>
      </c>
      <c r="K945">
        <v>32.880000000000003</v>
      </c>
      <c r="L945">
        <v>176.24</v>
      </c>
      <c r="M945">
        <v>6.88</v>
      </c>
      <c r="N945">
        <v>216.1</v>
      </c>
      <c r="O945">
        <v>2017</v>
      </c>
      <c r="P945">
        <v>7</v>
      </c>
      <c r="Q945">
        <v>12</v>
      </c>
      <c r="R945">
        <v>20170612</v>
      </c>
      <c r="S945" s="237" t="str">
        <f t="shared" si="14"/>
        <v>Jul</v>
      </c>
    </row>
    <row r="946" spans="1:19" x14ac:dyDescent="0.25">
      <c r="A946">
        <v>3624100000</v>
      </c>
      <c r="B946" t="str">
        <f>VLOOKUP(A946,'Energy Provider Accounts'!C:D,2,FALSE)</f>
        <v>Parks &amp; Rec</v>
      </c>
      <c r="C946" t="s">
        <v>342</v>
      </c>
      <c r="D946" s="3">
        <v>42961</v>
      </c>
      <c r="E946" s="11" t="s">
        <v>410</v>
      </c>
      <c r="F946">
        <v>30</v>
      </c>
      <c r="G946" t="s">
        <v>344</v>
      </c>
      <c r="H946" t="s">
        <v>345</v>
      </c>
      <c r="I946">
        <v>1302</v>
      </c>
      <c r="J946">
        <v>4</v>
      </c>
      <c r="K946">
        <v>40.770000000000003</v>
      </c>
      <c r="L946">
        <v>202.97</v>
      </c>
      <c r="M946">
        <v>-9.0500000000000007</v>
      </c>
      <c r="N946">
        <v>234.79</v>
      </c>
      <c r="O946">
        <v>2017</v>
      </c>
      <c r="P946">
        <v>8</v>
      </c>
      <c r="Q946">
        <v>14</v>
      </c>
      <c r="R946">
        <v>20170715</v>
      </c>
      <c r="S946" s="237" t="str">
        <f t="shared" si="14"/>
        <v>Aug</v>
      </c>
    </row>
    <row r="947" spans="1:19" x14ac:dyDescent="0.25">
      <c r="A947">
        <v>3624100000</v>
      </c>
      <c r="B947" t="str">
        <f>VLOOKUP(A947,'Energy Provider Accounts'!C:D,2,FALSE)</f>
        <v>Parks &amp; Rec</v>
      </c>
      <c r="C947" t="s">
        <v>342</v>
      </c>
      <c r="D947" s="3">
        <v>42990</v>
      </c>
      <c r="E947" s="11" t="s">
        <v>389</v>
      </c>
      <c r="F947">
        <v>30</v>
      </c>
      <c r="G947" t="s">
        <v>344</v>
      </c>
      <c r="H947" t="s">
        <v>345</v>
      </c>
      <c r="I947">
        <v>903</v>
      </c>
      <c r="J947">
        <v>5</v>
      </c>
      <c r="K947">
        <v>48.02</v>
      </c>
      <c r="L947">
        <v>7.93</v>
      </c>
      <c r="M947">
        <v>86.95</v>
      </c>
      <c r="N947">
        <v>142.96</v>
      </c>
      <c r="O947">
        <v>2017</v>
      </c>
      <c r="P947">
        <v>9</v>
      </c>
      <c r="Q947">
        <v>12</v>
      </c>
      <c r="R947">
        <v>20170813</v>
      </c>
      <c r="S947" s="237" t="str">
        <f t="shared" si="14"/>
        <v>Sep</v>
      </c>
    </row>
    <row r="948" spans="1:19" x14ac:dyDescent="0.25">
      <c r="A948">
        <v>3624100000</v>
      </c>
      <c r="B948" t="str">
        <f>VLOOKUP(A948,'Energy Provider Accounts'!C:D,2,FALSE)</f>
        <v>Parks &amp; Rec</v>
      </c>
      <c r="C948" t="s">
        <v>342</v>
      </c>
      <c r="D948" s="3">
        <v>43019</v>
      </c>
      <c r="E948" s="11" t="s">
        <v>390</v>
      </c>
      <c r="F948">
        <v>30</v>
      </c>
      <c r="G948" t="s">
        <v>344</v>
      </c>
      <c r="H948" t="s">
        <v>345</v>
      </c>
      <c r="I948">
        <v>1394</v>
      </c>
      <c r="J948">
        <v>7</v>
      </c>
      <c r="K948">
        <v>68.86</v>
      </c>
      <c r="L948">
        <v>11.8</v>
      </c>
      <c r="M948">
        <v>88.49</v>
      </c>
      <c r="N948">
        <v>169.22</v>
      </c>
      <c r="O948">
        <v>2017</v>
      </c>
      <c r="P948">
        <v>10</v>
      </c>
      <c r="Q948">
        <v>11</v>
      </c>
      <c r="R948">
        <v>20170911</v>
      </c>
      <c r="S948" s="237" t="str">
        <f t="shared" si="14"/>
        <v>Oct</v>
      </c>
    </row>
    <row r="949" spans="1:19" x14ac:dyDescent="0.25">
      <c r="A949">
        <v>3624100000</v>
      </c>
      <c r="B949" t="str">
        <f>VLOOKUP(A949,'Energy Provider Accounts'!C:D,2,FALSE)</f>
        <v>Parks &amp; Rec</v>
      </c>
      <c r="C949" t="s">
        <v>342</v>
      </c>
      <c r="D949" s="3">
        <v>43049</v>
      </c>
      <c r="E949" s="11" t="s">
        <v>391</v>
      </c>
      <c r="F949">
        <v>30</v>
      </c>
      <c r="G949" t="s">
        <v>344</v>
      </c>
      <c r="H949" t="s">
        <v>345</v>
      </c>
      <c r="I949">
        <v>1053</v>
      </c>
      <c r="J949">
        <v>8</v>
      </c>
      <c r="K949">
        <v>78.819999999999993</v>
      </c>
      <c r="L949">
        <v>8.51</v>
      </c>
      <c r="M949">
        <v>87.68</v>
      </c>
      <c r="N949">
        <v>175.08</v>
      </c>
      <c r="O949">
        <v>2017</v>
      </c>
      <c r="P949">
        <v>11</v>
      </c>
      <c r="Q949">
        <v>10</v>
      </c>
      <c r="R949">
        <v>20171011</v>
      </c>
      <c r="S949" s="237" t="str">
        <f t="shared" si="14"/>
        <v>Nov</v>
      </c>
    </row>
    <row r="950" spans="1:19" x14ac:dyDescent="0.25">
      <c r="A950">
        <v>3624100000</v>
      </c>
      <c r="B950" t="str">
        <f>VLOOKUP(A950,'Energy Provider Accounts'!C:D,2,FALSE)</f>
        <v>Parks &amp; Rec</v>
      </c>
      <c r="C950" t="s">
        <v>342</v>
      </c>
      <c r="D950" s="3">
        <v>43081</v>
      </c>
      <c r="E950" s="11" t="s">
        <v>412</v>
      </c>
      <c r="F950">
        <v>30</v>
      </c>
      <c r="G950" t="s">
        <v>344</v>
      </c>
      <c r="H950" t="s">
        <v>345</v>
      </c>
      <c r="I950">
        <v>1721</v>
      </c>
      <c r="J950">
        <v>6</v>
      </c>
      <c r="K950">
        <v>56.17</v>
      </c>
      <c r="L950">
        <v>14.65</v>
      </c>
      <c r="M950">
        <v>89.23</v>
      </c>
      <c r="N950">
        <v>160.11000000000001</v>
      </c>
      <c r="O950">
        <v>2017</v>
      </c>
      <c r="P950">
        <v>12</v>
      </c>
      <c r="Q950">
        <v>12</v>
      </c>
      <c r="R950">
        <v>20171112</v>
      </c>
      <c r="S950" s="237" t="str">
        <f t="shared" si="14"/>
        <v>Dec</v>
      </c>
    </row>
    <row r="951" spans="1:19" x14ac:dyDescent="0.25">
      <c r="A951">
        <v>3624100500</v>
      </c>
      <c r="B951" t="str">
        <f>VLOOKUP(A951,'Energy Provider Accounts'!C:D,2,FALSE)</f>
        <v>Parks &amp; Rec</v>
      </c>
      <c r="C951" t="s">
        <v>342</v>
      </c>
      <c r="D951" s="3">
        <v>42383</v>
      </c>
      <c r="E951" s="11" t="s">
        <v>393</v>
      </c>
      <c r="F951">
        <v>30</v>
      </c>
      <c r="G951" t="s">
        <v>344</v>
      </c>
      <c r="H951" t="s">
        <v>345</v>
      </c>
      <c r="I951">
        <v>0</v>
      </c>
      <c r="J951">
        <v>0</v>
      </c>
      <c r="K951">
        <v>0</v>
      </c>
      <c r="L951">
        <v>0</v>
      </c>
      <c r="M951">
        <v>84</v>
      </c>
      <c r="N951">
        <v>84.03</v>
      </c>
      <c r="O951">
        <v>2016</v>
      </c>
      <c r="P951">
        <v>1</v>
      </c>
      <c r="Q951">
        <v>14</v>
      </c>
      <c r="R951">
        <v>20151215</v>
      </c>
      <c r="S951" s="237" t="str">
        <f t="shared" si="14"/>
        <v>Jan</v>
      </c>
    </row>
    <row r="952" spans="1:19" x14ac:dyDescent="0.25">
      <c r="A952">
        <v>3624100500</v>
      </c>
      <c r="B952" t="str">
        <f>VLOOKUP(A952,'Energy Provider Accounts'!C:D,2,FALSE)</f>
        <v>Parks &amp; Rec</v>
      </c>
      <c r="C952" t="s">
        <v>342</v>
      </c>
      <c r="D952" s="3">
        <v>42412</v>
      </c>
      <c r="E952" s="11" t="s">
        <v>394</v>
      </c>
      <c r="F952">
        <v>30</v>
      </c>
      <c r="G952" t="s">
        <v>344</v>
      </c>
      <c r="H952" t="s">
        <v>345</v>
      </c>
      <c r="I952">
        <v>0</v>
      </c>
      <c r="J952">
        <v>0</v>
      </c>
      <c r="K952">
        <v>0</v>
      </c>
      <c r="L952">
        <v>0</v>
      </c>
      <c r="M952">
        <v>84</v>
      </c>
      <c r="N952">
        <v>84.04</v>
      </c>
      <c r="O952">
        <v>2016</v>
      </c>
      <c r="P952">
        <v>2</v>
      </c>
      <c r="Q952">
        <v>12</v>
      </c>
      <c r="R952">
        <v>20160113</v>
      </c>
      <c r="S952" s="237" t="str">
        <f t="shared" si="14"/>
        <v>Feb</v>
      </c>
    </row>
    <row r="953" spans="1:19" x14ac:dyDescent="0.25">
      <c r="A953">
        <v>3624100500</v>
      </c>
      <c r="B953" t="str">
        <f>VLOOKUP(A953,'Energy Provider Accounts'!C:D,2,FALSE)</f>
        <v>Parks &amp; Rec</v>
      </c>
      <c r="C953" t="s">
        <v>342</v>
      </c>
      <c r="D953" s="3">
        <v>42444</v>
      </c>
      <c r="E953" s="11" t="s">
        <v>395</v>
      </c>
      <c r="F953">
        <v>30</v>
      </c>
      <c r="G953" t="s">
        <v>344</v>
      </c>
      <c r="H953" t="s">
        <v>345</v>
      </c>
      <c r="I953">
        <v>0</v>
      </c>
      <c r="J953">
        <v>0</v>
      </c>
      <c r="K953">
        <v>0</v>
      </c>
      <c r="L953">
        <v>0</v>
      </c>
      <c r="M953">
        <v>84</v>
      </c>
      <c r="N953">
        <v>84.04</v>
      </c>
      <c r="O953">
        <v>2016</v>
      </c>
      <c r="P953">
        <v>3</v>
      </c>
      <c r="Q953">
        <v>15</v>
      </c>
      <c r="R953">
        <v>20160214</v>
      </c>
      <c r="S953" s="237" t="str">
        <f t="shared" si="14"/>
        <v>Mar</v>
      </c>
    </row>
    <row r="954" spans="1:19" x14ac:dyDescent="0.25">
      <c r="A954">
        <v>3624100500</v>
      </c>
      <c r="B954" t="str">
        <f>VLOOKUP(A954,'Energy Provider Accounts'!C:D,2,FALSE)</f>
        <v>Parks &amp; Rec</v>
      </c>
      <c r="C954" t="s">
        <v>342</v>
      </c>
      <c r="D954" s="3">
        <v>42475</v>
      </c>
      <c r="E954" s="11" t="s">
        <v>372</v>
      </c>
      <c r="F954">
        <v>30</v>
      </c>
      <c r="G954" t="s">
        <v>344</v>
      </c>
      <c r="H954" t="s">
        <v>345</v>
      </c>
      <c r="I954">
        <v>9</v>
      </c>
      <c r="J954">
        <v>34</v>
      </c>
      <c r="K954">
        <v>289.64999999999998</v>
      </c>
      <c r="L954">
        <v>0.08</v>
      </c>
      <c r="M954">
        <v>84.04</v>
      </c>
      <c r="N954">
        <v>373.9</v>
      </c>
      <c r="O954">
        <v>2016</v>
      </c>
      <c r="P954">
        <v>4</v>
      </c>
      <c r="Q954">
        <v>15</v>
      </c>
      <c r="R954">
        <v>20160316</v>
      </c>
      <c r="S954" s="237" t="str">
        <f t="shared" si="14"/>
        <v>Apr</v>
      </c>
    </row>
    <row r="955" spans="1:19" x14ac:dyDescent="0.25">
      <c r="A955">
        <v>3624100500</v>
      </c>
      <c r="B955" t="str">
        <f>VLOOKUP(A955,'Energy Provider Accounts'!C:D,2,FALSE)</f>
        <v>Parks &amp; Rec</v>
      </c>
      <c r="C955" t="s">
        <v>342</v>
      </c>
      <c r="D955" s="3">
        <v>42502</v>
      </c>
      <c r="E955" s="11" t="s">
        <v>397</v>
      </c>
      <c r="F955">
        <v>30</v>
      </c>
      <c r="G955" t="s">
        <v>344</v>
      </c>
      <c r="H955" t="s">
        <v>345</v>
      </c>
      <c r="I955">
        <v>50</v>
      </c>
      <c r="J955">
        <v>32</v>
      </c>
      <c r="K955">
        <v>273.64999999999998</v>
      </c>
      <c r="L955">
        <v>0.4</v>
      </c>
      <c r="M955">
        <v>84.2</v>
      </c>
      <c r="N955">
        <v>358.37</v>
      </c>
      <c r="O955">
        <v>2016</v>
      </c>
      <c r="P955">
        <v>5</v>
      </c>
      <c r="Q955">
        <v>12</v>
      </c>
      <c r="R955">
        <v>20160412</v>
      </c>
      <c r="S955" s="237" t="str">
        <f t="shared" si="14"/>
        <v>May</v>
      </c>
    </row>
    <row r="956" spans="1:19" x14ac:dyDescent="0.25">
      <c r="A956">
        <v>3624100500</v>
      </c>
      <c r="B956" t="str">
        <f>VLOOKUP(A956,'Energy Provider Accounts'!C:D,2,FALSE)</f>
        <v>Parks &amp; Rec</v>
      </c>
      <c r="C956" t="s">
        <v>342</v>
      </c>
      <c r="D956" s="3">
        <v>42534</v>
      </c>
      <c r="E956" s="11" t="s">
        <v>398</v>
      </c>
      <c r="F956">
        <v>30</v>
      </c>
      <c r="G956" t="s">
        <v>344</v>
      </c>
      <c r="H956" t="s">
        <v>345</v>
      </c>
      <c r="I956">
        <v>246</v>
      </c>
      <c r="J956">
        <v>46</v>
      </c>
      <c r="K956">
        <v>389.85</v>
      </c>
      <c r="L956">
        <v>1.06</v>
      </c>
      <c r="M956">
        <v>84.97</v>
      </c>
      <c r="N956">
        <v>476.04</v>
      </c>
      <c r="O956">
        <v>2016</v>
      </c>
      <c r="P956">
        <v>6</v>
      </c>
      <c r="Q956">
        <v>13</v>
      </c>
      <c r="R956">
        <v>20160514</v>
      </c>
      <c r="S956" s="237" t="str">
        <f t="shared" si="14"/>
        <v>Jun</v>
      </c>
    </row>
    <row r="957" spans="1:19" x14ac:dyDescent="0.25">
      <c r="A957">
        <v>3624100500</v>
      </c>
      <c r="B957" t="str">
        <f>VLOOKUP(A957,'Energy Provider Accounts'!C:D,2,FALSE)</f>
        <v>Parks &amp; Rec</v>
      </c>
      <c r="C957" t="s">
        <v>342</v>
      </c>
      <c r="D957" s="3">
        <v>42565</v>
      </c>
      <c r="E957" s="11" t="s">
        <v>399</v>
      </c>
      <c r="F957">
        <v>30</v>
      </c>
      <c r="G957" t="s">
        <v>344</v>
      </c>
      <c r="H957" t="s">
        <v>345</v>
      </c>
      <c r="I957">
        <v>736</v>
      </c>
      <c r="J957">
        <v>45</v>
      </c>
      <c r="K957">
        <v>391.19</v>
      </c>
      <c r="L957">
        <v>92.54</v>
      </c>
      <c r="M957">
        <v>42.83</v>
      </c>
      <c r="N957">
        <v>526.73</v>
      </c>
      <c r="O957">
        <v>2016</v>
      </c>
      <c r="P957">
        <v>7</v>
      </c>
      <c r="Q957">
        <v>14</v>
      </c>
      <c r="R957">
        <v>20160614</v>
      </c>
      <c r="S957" s="237" t="str">
        <f t="shared" si="14"/>
        <v>Jul</v>
      </c>
    </row>
    <row r="958" spans="1:19" x14ac:dyDescent="0.25">
      <c r="A958">
        <v>3624100500</v>
      </c>
      <c r="B958" t="str">
        <f>VLOOKUP(A958,'Energy Provider Accounts'!C:D,2,FALSE)</f>
        <v>Parks &amp; Rec</v>
      </c>
      <c r="C958" t="s">
        <v>342</v>
      </c>
      <c r="D958" s="3">
        <v>42597</v>
      </c>
      <c r="E958" s="11" t="s">
        <v>400</v>
      </c>
      <c r="F958">
        <v>30</v>
      </c>
      <c r="G958" t="s">
        <v>344</v>
      </c>
      <c r="H958" t="s">
        <v>345</v>
      </c>
      <c r="I958">
        <v>332</v>
      </c>
      <c r="J958">
        <v>32</v>
      </c>
      <c r="K958">
        <v>280.64</v>
      </c>
      <c r="L958">
        <v>34.36</v>
      </c>
      <c r="M958">
        <v>69.47</v>
      </c>
      <c r="N958">
        <v>384.61</v>
      </c>
      <c r="O958">
        <v>2016</v>
      </c>
      <c r="P958">
        <v>8</v>
      </c>
      <c r="Q958">
        <v>15</v>
      </c>
      <c r="R958">
        <v>20160716</v>
      </c>
      <c r="S958" s="237" t="str">
        <f t="shared" si="14"/>
        <v>Aug</v>
      </c>
    </row>
    <row r="959" spans="1:19" x14ac:dyDescent="0.25">
      <c r="A959">
        <v>3624100500</v>
      </c>
      <c r="B959" t="str">
        <f>VLOOKUP(A959,'Energy Provider Accounts'!C:D,2,FALSE)</f>
        <v>Parks &amp; Rec</v>
      </c>
      <c r="C959" t="s">
        <v>342</v>
      </c>
      <c r="D959" s="3">
        <v>42626</v>
      </c>
      <c r="E959" s="11" t="s">
        <v>401</v>
      </c>
      <c r="F959">
        <v>30</v>
      </c>
      <c r="G959" t="s">
        <v>344</v>
      </c>
      <c r="H959" t="s">
        <v>345</v>
      </c>
      <c r="I959">
        <v>271</v>
      </c>
      <c r="J959">
        <v>54</v>
      </c>
      <c r="K959">
        <v>476.21</v>
      </c>
      <c r="L959">
        <v>45.31</v>
      </c>
      <c r="M959">
        <v>63.49</v>
      </c>
      <c r="N959">
        <v>585.21</v>
      </c>
      <c r="O959">
        <v>2016</v>
      </c>
      <c r="P959">
        <v>9</v>
      </c>
      <c r="Q959">
        <v>13</v>
      </c>
      <c r="R959">
        <v>20160814</v>
      </c>
      <c r="S959" s="237" t="str">
        <f t="shared" si="14"/>
        <v>Sep</v>
      </c>
    </row>
    <row r="960" spans="1:19" x14ac:dyDescent="0.25">
      <c r="A960">
        <v>3624100500</v>
      </c>
      <c r="B960" t="str">
        <f>VLOOKUP(A960,'Energy Provider Accounts'!C:D,2,FALSE)</f>
        <v>Parks &amp; Rec</v>
      </c>
      <c r="C960" t="s">
        <v>342</v>
      </c>
      <c r="D960" s="3">
        <v>42656</v>
      </c>
      <c r="E960" s="11" t="s">
        <v>378</v>
      </c>
      <c r="F960">
        <v>30</v>
      </c>
      <c r="G960" t="s">
        <v>344</v>
      </c>
      <c r="H960" t="s">
        <v>345</v>
      </c>
      <c r="I960">
        <v>1381</v>
      </c>
      <c r="J960">
        <v>54</v>
      </c>
      <c r="K960">
        <v>477.09</v>
      </c>
      <c r="L960">
        <v>146.79</v>
      </c>
      <c r="M960">
        <v>21.73</v>
      </c>
      <c r="N960">
        <v>645.83000000000004</v>
      </c>
      <c r="O960">
        <v>2016</v>
      </c>
      <c r="P960">
        <v>10</v>
      </c>
      <c r="Q960">
        <v>13</v>
      </c>
      <c r="R960">
        <v>20160913</v>
      </c>
      <c r="S960" s="237" t="str">
        <f t="shared" si="14"/>
        <v>Oct</v>
      </c>
    </row>
    <row r="961" spans="1:19" x14ac:dyDescent="0.25">
      <c r="A961">
        <v>3624100500</v>
      </c>
      <c r="B961" t="str">
        <f>VLOOKUP(A961,'Energy Provider Accounts'!C:D,2,FALSE)</f>
        <v>Parks &amp; Rec</v>
      </c>
      <c r="C961" t="s">
        <v>342</v>
      </c>
      <c r="D961" s="3">
        <v>42684</v>
      </c>
      <c r="E961" s="11" t="s">
        <v>403</v>
      </c>
      <c r="F961">
        <v>30</v>
      </c>
      <c r="G961" t="s">
        <v>344</v>
      </c>
      <c r="H961" t="s">
        <v>345</v>
      </c>
      <c r="I961">
        <v>1857</v>
      </c>
      <c r="J961">
        <v>54</v>
      </c>
      <c r="K961">
        <v>477.97</v>
      </c>
      <c r="L961">
        <v>209.59</v>
      </c>
      <c r="M961">
        <v>-5.16</v>
      </c>
      <c r="N961">
        <v>682.64</v>
      </c>
      <c r="O961">
        <v>2016</v>
      </c>
      <c r="P961">
        <v>11</v>
      </c>
      <c r="Q961">
        <v>10</v>
      </c>
      <c r="R961">
        <v>20161011</v>
      </c>
      <c r="S961" s="237" t="str">
        <f t="shared" si="14"/>
        <v>Nov</v>
      </c>
    </row>
    <row r="962" spans="1:19" x14ac:dyDescent="0.25">
      <c r="A962">
        <v>3624100500</v>
      </c>
      <c r="B962" t="str">
        <f>VLOOKUP(A962,'Energy Provider Accounts'!C:D,2,FALSE)</f>
        <v>Parks &amp; Rec</v>
      </c>
      <c r="C962" t="s">
        <v>342</v>
      </c>
      <c r="D962" s="3">
        <v>42717</v>
      </c>
      <c r="E962" s="11" t="s">
        <v>380</v>
      </c>
      <c r="F962">
        <v>30</v>
      </c>
      <c r="G962" t="s">
        <v>344</v>
      </c>
      <c r="H962" t="s">
        <v>345</v>
      </c>
      <c r="I962">
        <v>220</v>
      </c>
      <c r="J962">
        <v>54</v>
      </c>
      <c r="K962">
        <v>474.46</v>
      </c>
      <c r="L962">
        <v>31.87</v>
      </c>
      <c r="M962">
        <v>69.8</v>
      </c>
      <c r="N962">
        <v>576.33000000000004</v>
      </c>
      <c r="O962">
        <v>2016</v>
      </c>
      <c r="P962">
        <v>12</v>
      </c>
      <c r="Q962">
        <v>13</v>
      </c>
      <c r="R962">
        <v>20161113</v>
      </c>
      <c r="S962" s="237" t="str">
        <f t="shared" ref="S962:S1025" si="15">CHOOSE(P962,"Jan","Feb","Mar","Apr","May","Jun","Jul","Aug","Sep","Oct","Nov","Dec")</f>
        <v>Dec</v>
      </c>
    </row>
    <row r="963" spans="1:19" x14ac:dyDescent="0.25">
      <c r="A963">
        <v>3624100500</v>
      </c>
      <c r="B963" t="str">
        <f>VLOOKUP(A963,'Energy Provider Accounts'!C:D,2,FALSE)</f>
        <v>Parks &amp; Rec</v>
      </c>
      <c r="C963" t="s">
        <v>342</v>
      </c>
      <c r="D963" s="3">
        <v>42748</v>
      </c>
      <c r="E963" s="11" t="s">
        <v>404</v>
      </c>
      <c r="F963">
        <v>30</v>
      </c>
      <c r="G963" t="s">
        <v>344</v>
      </c>
      <c r="H963" t="s">
        <v>345</v>
      </c>
      <c r="I963">
        <v>0</v>
      </c>
      <c r="J963">
        <v>0</v>
      </c>
      <c r="K963">
        <v>0</v>
      </c>
      <c r="L963">
        <v>0</v>
      </c>
      <c r="M963">
        <v>84</v>
      </c>
      <c r="N963">
        <v>84.03</v>
      </c>
      <c r="O963">
        <v>2017</v>
      </c>
      <c r="P963">
        <v>1</v>
      </c>
      <c r="Q963">
        <v>13</v>
      </c>
      <c r="R963">
        <v>20161214</v>
      </c>
      <c r="S963" s="237" t="str">
        <f t="shared" si="15"/>
        <v>Jan</v>
      </c>
    </row>
    <row r="964" spans="1:19" x14ac:dyDescent="0.25">
      <c r="A964">
        <v>3624100500</v>
      </c>
      <c r="B964" t="str">
        <f>VLOOKUP(A964,'Energy Provider Accounts'!C:D,2,FALSE)</f>
        <v>Parks &amp; Rec</v>
      </c>
      <c r="C964" t="s">
        <v>342</v>
      </c>
      <c r="D964" s="3">
        <v>42782</v>
      </c>
      <c r="E964" s="11" t="s">
        <v>382</v>
      </c>
      <c r="F964">
        <v>30</v>
      </c>
      <c r="G964" t="s">
        <v>344</v>
      </c>
      <c r="H964" t="s">
        <v>345</v>
      </c>
      <c r="I964">
        <v>0</v>
      </c>
      <c r="J964">
        <v>0</v>
      </c>
      <c r="K964">
        <v>0</v>
      </c>
      <c r="L964">
        <v>0</v>
      </c>
      <c r="M964">
        <v>84</v>
      </c>
      <c r="N964">
        <v>84.04</v>
      </c>
      <c r="O964">
        <v>2017</v>
      </c>
      <c r="P964">
        <v>2</v>
      </c>
      <c r="Q964">
        <v>16</v>
      </c>
      <c r="R964">
        <v>20170117</v>
      </c>
      <c r="S964" s="237" t="str">
        <f t="shared" si="15"/>
        <v>Feb</v>
      </c>
    </row>
    <row r="965" spans="1:19" x14ac:dyDescent="0.25">
      <c r="A965">
        <v>3624100500</v>
      </c>
      <c r="B965" t="str">
        <f>VLOOKUP(A965,'Energy Provider Accounts'!C:D,2,FALSE)</f>
        <v>Parks &amp; Rec</v>
      </c>
      <c r="C965" t="s">
        <v>342</v>
      </c>
      <c r="D965" s="3">
        <v>42811</v>
      </c>
      <c r="E965" s="11" t="s">
        <v>405</v>
      </c>
      <c r="F965">
        <v>30</v>
      </c>
      <c r="G965" t="s">
        <v>413</v>
      </c>
      <c r="H965" t="s">
        <v>345</v>
      </c>
      <c r="I965">
        <v>0</v>
      </c>
      <c r="J965">
        <v>0</v>
      </c>
      <c r="K965">
        <v>0</v>
      </c>
      <c r="L965">
        <v>0</v>
      </c>
      <c r="M965">
        <v>84</v>
      </c>
      <c r="N965">
        <v>84.04</v>
      </c>
      <c r="O965">
        <v>2017</v>
      </c>
      <c r="P965">
        <v>3</v>
      </c>
      <c r="Q965">
        <v>17</v>
      </c>
      <c r="R965">
        <v>20170215</v>
      </c>
      <c r="S965" s="237" t="str">
        <f t="shared" si="15"/>
        <v>Mar</v>
      </c>
    </row>
    <row r="966" spans="1:19" x14ac:dyDescent="0.25">
      <c r="A966">
        <v>3624100500</v>
      </c>
      <c r="B966" t="str">
        <f>VLOOKUP(A966,'Energy Provider Accounts'!C:D,2,FALSE)</f>
        <v>Parks &amp; Rec</v>
      </c>
      <c r="C966" t="s">
        <v>342</v>
      </c>
      <c r="D966" s="3">
        <v>42817</v>
      </c>
      <c r="E966" s="11" t="s">
        <v>405</v>
      </c>
      <c r="F966">
        <v>36</v>
      </c>
      <c r="G966" t="s">
        <v>344</v>
      </c>
      <c r="H966" t="s">
        <v>345</v>
      </c>
      <c r="I966">
        <v>0</v>
      </c>
      <c r="J966">
        <v>0</v>
      </c>
      <c r="K966">
        <v>0</v>
      </c>
      <c r="L966">
        <v>0</v>
      </c>
      <c r="M966">
        <v>100.8</v>
      </c>
      <c r="N966">
        <v>100.84</v>
      </c>
      <c r="O966">
        <v>2017</v>
      </c>
      <c r="P966">
        <v>3</v>
      </c>
      <c r="Q966">
        <v>23</v>
      </c>
      <c r="R966">
        <v>20170215</v>
      </c>
      <c r="S966" s="237" t="str">
        <f t="shared" si="15"/>
        <v>Mar</v>
      </c>
    </row>
    <row r="967" spans="1:19" x14ac:dyDescent="0.25">
      <c r="A967">
        <v>3624100500</v>
      </c>
      <c r="B967" t="str">
        <f>VLOOKUP(A967,'Energy Provider Accounts'!C:D,2,FALSE)</f>
        <v>Parks &amp; Rec</v>
      </c>
      <c r="C967" t="s">
        <v>342</v>
      </c>
      <c r="D967" s="3">
        <v>42838</v>
      </c>
      <c r="E967" s="11" t="s">
        <v>420</v>
      </c>
      <c r="F967">
        <v>21</v>
      </c>
      <c r="G967" t="s">
        <v>344</v>
      </c>
      <c r="H967" t="s">
        <v>345</v>
      </c>
      <c r="I967">
        <v>0</v>
      </c>
      <c r="J967">
        <v>0</v>
      </c>
      <c r="K967">
        <v>0</v>
      </c>
      <c r="L967">
        <v>0</v>
      </c>
      <c r="M967">
        <v>58.8</v>
      </c>
      <c r="N967">
        <v>58.82</v>
      </c>
      <c r="O967">
        <v>2017</v>
      </c>
      <c r="P967">
        <v>4</v>
      </c>
      <c r="Q967">
        <v>13</v>
      </c>
      <c r="R967">
        <v>20170323</v>
      </c>
      <c r="S967" s="237" t="str">
        <f t="shared" si="15"/>
        <v>Apr</v>
      </c>
    </row>
    <row r="968" spans="1:19" x14ac:dyDescent="0.25">
      <c r="A968">
        <v>3624100500</v>
      </c>
      <c r="B968" t="str">
        <f>VLOOKUP(A968,'Energy Provider Accounts'!C:D,2,FALSE)</f>
        <v>Parks &amp; Rec</v>
      </c>
      <c r="C968" t="s">
        <v>342</v>
      </c>
      <c r="D968" s="3">
        <v>42866</v>
      </c>
      <c r="E968" s="11" t="s">
        <v>407</v>
      </c>
      <c r="F968">
        <v>30</v>
      </c>
      <c r="G968" t="s">
        <v>344</v>
      </c>
      <c r="H968" t="s">
        <v>345</v>
      </c>
      <c r="I968">
        <v>116</v>
      </c>
      <c r="J968">
        <v>32</v>
      </c>
      <c r="K968">
        <v>284.14999999999998</v>
      </c>
      <c r="L968">
        <v>21.89</v>
      </c>
      <c r="M968">
        <v>75.650000000000006</v>
      </c>
      <c r="N968">
        <v>381.84</v>
      </c>
      <c r="O968">
        <v>2017</v>
      </c>
      <c r="P968">
        <v>5</v>
      </c>
      <c r="Q968">
        <v>11</v>
      </c>
      <c r="R968">
        <v>20170411</v>
      </c>
      <c r="S968" s="237" t="str">
        <f t="shared" si="15"/>
        <v>May</v>
      </c>
    </row>
    <row r="969" spans="1:19" x14ac:dyDescent="0.25">
      <c r="A969">
        <v>3624100500</v>
      </c>
      <c r="B969" t="str">
        <f>VLOOKUP(A969,'Energy Provider Accounts'!C:D,2,FALSE)</f>
        <v>Parks &amp; Rec</v>
      </c>
      <c r="C969" t="s">
        <v>342</v>
      </c>
      <c r="D969" s="3">
        <v>42898</v>
      </c>
      <c r="E969" s="11" t="s">
        <v>408</v>
      </c>
      <c r="F969">
        <v>30</v>
      </c>
      <c r="G969" t="s">
        <v>344</v>
      </c>
      <c r="H969" t="s">
        <v>345</v>
      </c>
      <c r="I969">
        <v>485</v>
      </c>
      <c r="J969">
        <v>53</v>
      </c>
      <c r="K969">
        <v>468.32</v>
      </c>
      <c r="L969">
        <v>75.900000000000006</v>
      </c>
      <c r="M969">
        <v>52.34</v>
      </c>
      <c r="N969">
        <v>596.79999999999995</v>
      </c>
      <c r="O969">
        <v>2017</v>
      </c>
      <c r="P969">
        <v>6</v>
      </c>
      <c r="Q969">
        <v>12</v>
      </c>
      <c r="R969">
        <v>20170513</v>
      </c>
      <c r="S969" s="237" t="str">
        <f t="shared" si="15"/>
        <v>Jun</v>
      </c>
    </row>
    <row r="970" spans="1:19" x14ac:dyDescent="0.25">
      <c r="A970">
        <v>3624100500</v>
      </c>
      <c r="B970" t="str">
        <f>VLOOKUP(A970,'Energy Provider Accounts'!C:D,2,FALSE)</f>
        <v>Parks &amp; Rec</v>
      </c>
      <c r="C970" t="s">
        <v>342</v>
      </c>
      <c r="D970" s="3">
        <v>42928</v>
      </c>
      <c r="E970" s="11" t="s">
        <v>409</v>
      </c>
      <c r="F970">
        <v>30</v>
      </c>
      <c r="G970" t="s">
        <v>344</v>
      </c>
      <c r="H970" t="s">
        <v>345</v>
      </c>
      <c r="I970">
        <v>526</v>
      </c>
      <c r="J970">
        <v>36</v>
      </c>
      <c r="K970">
        <v>326.12</v>
      </c>
      <c r="L970">
        <v>52.21</v>
      </c>
      <c r="M970">
        <v>63.29</v>
      </c>
      <c r="N970">
        <v>441.8</v>
      </c>
      <c r="O970">
        <v>2017</v>
      </c>
      <c r="P970">
        <v>7</v>
      </c>
      <c r="Q970">
        <v>12</v>
      </c>
      <c r="R970">
        <v>20170612</v>
      </c>
      <c r="S970" s="237" t="str">
        <f t="shared" si="15"/>
        <v>Jul</v>
      </c>
    </row>
    <row r="971" spans="1:19" x14ac:dyDescent="0.25">
      <c r="A971">
        <v>3624100500</v>
      </c>
      <c r="B971" t="str">
        <f>VLOOKUP(A971,'Energy Provider Accounts'!C:D,2,FALSE)</f>
        <v>Parks &amp; Rec</v>
      </c>
      <c r="C971" t="s">
        <v>342</v>
      </c>
      <c r="D971" s="3">
        <v>42961</v>
      </c>
      <c r="E971" s="11" t="s">
        <v>410</v>
      </c>
      <c r="F971">
        <v>30</v>
      </c>
      <c r="G971" t="s">
        <v>344</v>
      </c>
      <c r="H971" t="s">
        <v>345</v>
      </c>
      <c r="I971">
        <v>391</v>
      </c>
      <c r="J971">
        <v>31</v>
      </c>
      <c r="K971">
        <v>286.3</v>
      </c>
      <c r="L971">
        <v>60.94</v>
      </c>
      <c r="M971">
        <v>57.88</v>
      </c>
      <c r="N971">
        <v>405.29</v>
      </c>
      <c r="O971">
        <v>2017</v>
      </c>
      <c r="P971">
        <v>8</v>
      </c>
      <c r="Q971">
        <v>14</v>
      </c>
      <c r="R971">
        <v>20170715</v>
      </c>
      <c r="S971" s="237" t="str">
        <f t="shared" si="15"/>
        <v>Aug</v>
      </c>
    </row>
    <row r="972" spans="1:19" x14ac:dyDescent="0.25">
      <c r="A972">
        <v>3624100500</v>
      </c>
      <c r="B972" t="str">
        <f>VLOOKUP(A972,'Energy Provider Accounts'!C:D,2,FALSE)</f>
        <v>Parks &amp; Rec</v>
      </c>
      <c r="C972" t="s">
        <v>342</v>
      </c>
      <c r="D972" s="3">
        <v>42990</v>
      </c>
      <c r="E972" s="11" t="s">
        <v>389</v>
      </c>
      <c r="F972">
        <v>30</v>
      </c>
      <c r="G972" t="s">
        <v>344</v>
      </c>
      <c r="H972" t="s">
        <v>345</v>
      </c>
      <c r="I972">
        <v>361</v>
      </c>
      <c r="J972">
        <v>52</v>
      </c>
      <c r="K972">
        <v>472.03</v>
      </c>
      <c r="L972">
        <v>3.17</v>
      </c>
      <c r="M972">
        <v>90.18</v>
      </c>
      <c r="N972">
        <v>565.61</v>
      </c>
      <c r="O972">
        <v>2017</v>
      </c>
      <c r="P972">
        <v>9</v>
      </c>
      <c r="Q972">
        <v>12</v>
      </c>
      <c r="R972">
        <v>20170813</v>
      </c>
      <c r="S972" s="237" t="str">
        <f t="shared" si="15"/>
        <v>Sep</v>
      </c>
    </row>
    <row r="973" spans="1:19" x14ac:dyDescent="0.25">
      <c r="A973">
        <v>3624100500</v>
      </c>
      <c r="B973" t="str">
        <f>VLOOKUP(A973,'Energy Provider Accounts'!C:D,2,FALSE)</f>
        <v>Parks &amp; Rec</v>
      </c>
      <c r="C973" t="s">
        <v>342</v>
      </c>
      <c r="D973" s="3">
        <v>43019</v>
      </c>
      <c r="E973" s="11" t="s">
        <v>390</v>
      </c>
      <c r="F973">
        <v>30</v>
      </c>
      <c r="G973" t="s">
        <v>344</v>
      </c>
      <c r="H973" t="s">
        <v>345</v>
      </c>
      <c r="I973">
        <v>862</v>
      </c>
      <c r="J973">
        <v>53</v>
      </c>
      <c r="K973">
        <v>481.09</v>
      </c>
      <c r="L973">
        <v>7.29</v>
      </c>
      <c r="M973">
        <v>91.61</v>
      </c>
      <c r="N973">
        <v>580.22</v>
      </c>
      <c r="O973">
        <v>2017</v>
      </c>
      <c r="P973">
        <v>10</v>
      </c>
      <c r="Q973">
        <v>11</v>
      </c>
      <c r="R973">
        <v>20170911</v>
      </c>
      <c r="S973" s="237" t="str">
        <f t="shared" si="15"/>
        <v>Oct</v>
      </c>
    </row>
    <row r="974" spans="1:19" x14ac:dyDescent="0.25">
      <c r="A974">
        <v>3624100500</v>
      </c>
      <c r="B974" t="str">
        <f>VLOOKUP(A974,'Energy Provider Accounts'!C:D,2,FALSE)</f>
        <v>Parks &amp; Rec</v>
      </c>
      <c r="C974" t="s">
        <v>342</v>
      </c>
      <c r="D974" s="3">
        <v>43049</v>
      </c>
      <c r="E974" s="11" t="s">
        <v>391</v>
      </c>
      <c r="F974">
        <v>30</v>
      </c>
      <c r="G974" t="s">
        <v>344</v>
      </c>
      <c r="H974" t="s">
        <v>345</v>
      </c>
      <c r="I974">
        <v>1211</v>
      </c>
      <c r="J974">
        <v>53</v>
      </c>
      <c r="K974">
        <v>482.9</v>
      </c>
      <c r="L974">
        <v>9.7899999999999991</v>
      </c>
      <c r="M974">
        <v>92.58</v>
      </c>
      <c r="N974">
        <v>585.5</v>
      </c>
      <c r="O974">
        <v>2017</v>
      </c>
      <c r="P974">
        <v>11</v>
      </c>
      <c r="Q974">
        <v>10</v>
      </c>
      <c r="R974">
        <v>20171011</v>
      </c>
      <c r="S974" s="237" t="str">
        <f t="shared" si="15"/>
        <v>Nov</v>
      </c>
    </row>
    <row r="975" spans="1:19" x14ac:dyDescent="0.25">
      <c r="A975">
        <v>3624100500</v>
      </c>
      <c r="B975" t="str">
        <f>VLOOKUP(A975,'Energy Provider Accounts'!C:D,2,FALSE)</f>
        <v>Parks &amp; Rec</v>
      </c>
      <c r="C975" t="s">
        <v>342</v>
      </c>
      <c r="D975" s="3">
        <v>43081</v>
      </c>
      <c r="E975" s="11" t="s">
        <v>412</v>
      </c>
      <c r="F975">
        <v>30</v>
      </c>
      <c r="G975" t="s">
        <v>344</v>
      </c>
      <c r="H975" t="s">
        <v>345</v>
      </c>
      <c r="I975">
        <v>453</v>
      </c>
      <c r="J975">
        <v>51</v>
      </c>
      <c r="K975">
        <v>466.59</v>
      </c>
      <c r="L975">
        <v>3.86</v>
      </c>
      <c r="M975">
        <v>90.36</v>
      </c>
      <c r="N975">
        <v>561.03</v>
      </c>
      <c r="O975">
        <v>2017</v>
      </c>
      <c r="P975">
        <v>12</v>
      </c>
      <c r="Q975">
        <v>12</v>
      </c>
      <c r="R975">
        <v>20171112</v>
      </c>
      <c r="S975" s="237" t="str">
        <f t="shared" si="15"/>
        <v>Dec</v>
      </c>
    </row>
    <row r="976" spans="1:19" x14ac:dyDescent="0.25">
      <c r="A976">
        <v>3637043100</v>
      </c>
      <c r="B976" t="str">
        <f>VLOOKUP(A976,'Energy Provider Accounts'!C:D,2,FALSE)</f>
        <v>Parks &amp; Rec</v>
      </c>
      <c r="C976" t="s">
        <v>342</v>
      </c>
      <c r="D976" s="3">
        <v>42384</v>
      </c>
      <c r="E976" s="11" t="s">
        <v>369</v>
      </c>
      <c r="F976">
        <v>30</v>
      </c>
      <c r="G976" t="s">
        <v>344</v>
      </c>
      <c r="H976" t="s">
        <v>345</v>
      </c>
      <c r="I976">
        <v>187</v>
      </c>
      <c r="J976">
        <v>0</v>
      </c>
      <c r="K976">
        <v>0</v>
      </c>
      <c r="L976">
        <v>1.1299999999999999</v>
      </c>
      <c r="M976">
        <v>36.72</v>
      </c>
      <c r="N976">
        <v>37.86</v>
      </c>
      <c r="O976">
        <v>2016</v>
      </c>
      <c r="P976">
        <v>1</v>
      </c>
      <c r="Q976">
        <v>15</v>
      </c>
      <c r="R976">
        <v>20151216</v>
      </c>
      <c r="S976" s="237" t="str">
        <f t="shared" si="15"/>
        <v>Jan</v>
      </c>
    </row>
    <row r="977" spans="1:19" x14ac:dyDescent="0.25">
      <c r="A977">
        <v>3637043100</v>
      </c>
      <c r="B977" t="str">
        <f>VLOOKUP(A977,'Energy Provider Accounts'!C:D,2,FALSE)</f>
        <v>Parks &amp; Rec</v>
      </c>
      <c r="C977" t="s">
        <v>342</v>
      </c>
      <c r="D977" s="3">
        <v>42417</v>
      </c>
      <c r="E977" s="11" t="s">
        <v>448</v>
      </c>
      <c r="F977">
        <v>30</v>
      </c>
      <c r="G977" t="s">
        <v>344</v>
      </c>
      <c r="H977" t="s">
        <v>345</v>
      </c>
      <c r="I977">
        <v>177</v>
      </c>
      <c r="J977">
        <v>0</v>
      </c>
      <c r="K977">
        <v>0</v>
      </c>
      <c r="L977">
        <v>0.79</v>
      </c>
      <c r="M977">
        <v>36.47</v>
      </c>
      <c r="N977">
        <v>37.28</v>
      </c>
      <c r="O977">
        <v>2016</v>
      </c>
      <c r="P977">
        <v>2</v>
      </c>
      <c r="Q977">
        <v>17</v>
      </c>
      <c r="R977">
        <v>20160118</v>
      </c>
      <c r="S977" s="237" t="str">
        <f t="shared" si="15"/>
        <v>Feb</v>
      </c>
    </row>
    <row r="978" spans="1:19" x14ac:dyDescent="0.25">
      <c r="A978">
        <v>3637043100</v>
      </c>
      <c r="B978" t="str">
        <f>VLOOKUP(A978,'Energy Provider Accounts'!C:D,2,FALSE)</f>
        <v>Parks &amp; Rec</v>
      </c>
      <c r="C978" t="s">
        <v>342</v>
      </c>
      <c r="D978" s="3">
        <v>42446</v>
      </c>
      <c r="E978" s="11" t="s">
        <v>449</v>
      </c>
      <c r="F978">
        <v>30</v>
      </c>
      <c r="G978" t="s">
        <v>344</v>
      </c>
      <c r="H978" t="s">
        <v>345</v>
      </c>
      <c r="I978">
        <v>138</v>
      </c>
      <c r="J978">
        <v>0</v>
      </c>
      <c r="K978">
        <v>0</v>
      </c>
      <c r="L978">
        <v>1.74</v>
      </c>
      <c r="M978">
        <v>36.15</v>
      </c>
      <c r="N978">
        <v>37.909999999999997</v>
      </c>
      <c r="O978">
        <v>2016</v>
      </c>
      <c r="P978">
        <v>3</v>
      </c>
      <c r="Q978">
        <v>17</v>
      </c>
      <c r="R978">
        <v>20160216</v>
      </c>
      <c r="S978" s="237" t="str">
        <f t="shared" si="15"/>
        <v>Mar</v>
      </c>
    </row>
    <row r="979" spans="1:19" x14ac:dyDescent="0.25">
      <c r="A979">
        <v>3637043100</v>
      </c>
      <c r="B979" t="str">
        <f>VLOOKUP(A979,'Energy Provider Accounts'!C:D,2,FALSE)</f>
        <v>Parks &amp; Rec</v>
      </c>
      <c r="C979" t="s">
        <v>342</v>
      </c>
      <c r="D979" s="3">
        <v>42478</v>
      </c>
      <c r="E979" s="11" t="s">
        <v>450</v>
      </c>
      <c r="F979">
        <v>30</v>
      </c>
      <c r="G979" t="s">
        <v>344</v>
      </c>
      <c r="H979" t="s">
        <v>345</v>
      </c>
      <c r="I979">
        <v>115</v>
      </c>
      <c r="J979">
        <v>0</v>
      </c>
      <c r="K979">
        <v>0</v>
      </c>
      <c r="L979">
        <v>0.91</v>
      </c>
      <c r="M979">
        <v>35.950000000000003</v>
      </c>
      <c r="N979">
        <v>36.869999999999997</v>
      </c>
      <c r="O979">
        <v>2016</v>
      </c>
      <c r="P979">
        <v>4</v>
      </c>
      <c r="Q979">
        <v>18</v>
      </c>
      <c r="R979">
        <v>20160319</v>
      </c>
      <c r="S979" s="237" t="str">
        <f t="shared" si="15"/>
        <v>Apr</v>
      </c>
    </row>
    <row r="980" spans="1:19" x14ac:dyDescent="0.25">
      <c r="A980">
        <v>3637043100</v>
      </c>
      <c r="B980" t="str">
        <f>VLOOKUP(A980,'Energy Provider Accounts'!C:D,2,FALSE)</f>
        <v>Parks &amp; Rec</v>
      </c>
      <c r="C980" t="s">
        <v>342</v>
      </c>
      <c r="D980" s="3">
        <v>42507</v>
      </c>
      <c r="E980" s="11" t="s">
        <v>451</v>
      </c>
      <c r="F980">
        <v>30</v>
      </c>
      <c r="G980" t="s">
        <v>344</v>
      </c>
      <c r="H980" t="s">
        <v>345</v>
      </c>
      <c r="I980">
        <v>92</v>
      </c>
      <c r="J980">
        <v>0</v>
      </c>
      <c r="K980">
        <v>0</v>
      </c>
      <c r="L980">
        <v>0.74</v>
      </c>
      <c r="M980">
        <v>35.770000000000003</v>
      </c>
      <c r="N980">
        <v>36.520000000000003</v>
      </c>
      <c r="O980">
        <v>2016</v>
      </c>
      <c r="P980">
        <v>5</v>
      </c>
      <c r="Q980">
        <v>17</v>
      </c>
      <c r="R980">
        <v>20160417</v>
      </c>
      <c r="S980" s="237" t="str">
        <f t="shared" si="15"/>
        <v>May</v>
      </c>
    </row>
    <row r="981" spans="1:19" x14ac:dyDescent="0.25">
      <c r="A981">
        <v>3637043100</v>
      </c>
      <c r="B981" t="str">
        <f>VLOOKUP(A981,'Energy Provider Accounts'!C:D,2,FALSE)</f>
        <v>Parks &amp; Rec</v>
      </c>
      <c r="C981" t="s">
        <v>342</v>
      </c>
      <c r="D981" s="3">
        <v>42536</v>
      </c>
      <c r="E981" s="11" t="s">
        <v>374</v>
      </c>
      <c r="F981">
        <v>30</v>
      </c>
      <c r="G981" t="s">
        <v>344</v>
      </c>
      <c r="H981" t="s">
        <v>345</v>
      </c>
      <c r="I981">
        <v>81</v>
      </c>
      <c r="J981">
        <v>0</v>
      </c>
      <c r="K981">
        <v>0</v>
      </c>
      <c r="L981">
        <v>0.35</v>
      </c>
      <c r="M981">
        <v>35.67</v>
      </c>
      <c r="N981">
        <v>36.03</v>
      </c>
      <c r="O981">
        <v>2016</v>
      </c>
      <c r="P981">
        <v>6</v>
      </c>
      <c r="Q981">
        <v>15</v>
      </c>
      <c r="R981">
        <v>20160516</v>
      </c>
      <c r="S981" s="237" t="str">
        <f t="shared" si="15"/>
        <v>Jun</v>
      </c>
    </row>
    <row r="982" spans="1:19" x14ac:dyDescent="0.25">
      <c r="A982">
        <v>3637043100</v>
      </c>
      <c r="B982" t="str">
        <f>VLOOKUP(A982,'Energy Provider Accounts'!C:D,2,FALSE)</f>
        <v>Parks &amp; Rec</v>
      </c>
      <c r="C982" t="s">
        <v>342</v>
      </c>
      <c r="D982" s="3">
        <v>42569</v>
      </c>
      <c r="E982" s="11" t="s">
        <v>452</v>
      </c>
      <c r="F982">
        <v>30</v>
      </c>
      <c r="G982" t="s">
        <v>344</v>
      </c>
      <c r="H982" t="s">
        <v>345</v>
      </c>
      <c r="I982">
        <v>87</v>
      </c>
      <c r="J982">
        <v>0</v>
      </c>
      <c r="K982">
        <v>0</v>
      </c>
      <c r="L982">
        <v>10.93</v>
      </c>
      <c r="M982">
        <v>31.34</v>
      </c>
      <c r="N982">
        <v>42.28</v>
      </c>
      <c r="O982">
        <v>2016</v>
      </c>
      <c r="P982">
        <v>7</v>
      </c>
      <c r="Q982">
        <v>18</v>
      </c>
      <c r="R982">
        <v>20160618</v>
      </c>
      <c r="S982" s="237" t="str">
        <f t="shared" si="15"/>
        <v>Jul</v>
      </c>
    </row>
    <row r="983" spans="1:19" x14ac:dyDescent="0.25">
      <c r="A983">
        <v>3637043100</v>
      </c>
      <c r="B983" t="str">
        <f>VLOOKUP(A983,'Energy Provider Accounts'!C:D,2,FALSE)</f>
        <v>Parks &amp; Rec</v>
      </c>
      <c r="C983" t="s">
        <v>342</v>
      </c>
      <c r="D983" s="3">
        <v>42599</v>
      </c>
      <c r="E983" s="11" t="s">
        <v>453</v>
      </c>
      <c r="F983">
        <v>30</v>
      </c>
      <c r="G983" t="s">
        <v>344</v>
      </c>
      <c r="H983" t="s">
        <v>345</v>
      </c>
      <c r="I983">
        <v>88</v>
      </c>
      <c r="J983">
        <v>0</v>
      </c>
      <c r="K983">
        <v>0</v>
      </c>
      <c r="L983">
        <v>10.01</v>
      </c>
      <c r="M983">
        <v>32.32</v>
      </c>
      <c r="N983">
        <v>42.34</v>
      </c>
      <c r="O983">
        <v>2016</v>
      </c>
      <c r="P983">
        <v>8</v>
      </c>
      <c r="Q983">
        <v>17</v>
      </c>
      <c r="R983">
        <v>20160718</v>
      </c>
      <c r="S983" s="237" t="str">
        <f t="shared" si="15"/>
        <v>Aug</v>
      </c>
    </row>
    <row r="984" spans="1:19" x14ac:dyDescent="0.25">
      <c r="A984">
        <v>3637043100</v>
      </c>
      <c r="B984" t="str">
        <f>VLOOKUP(A984,'Energy Provider Accounts'!C:D,2,FALSE)</f>
        <v>Parks &amp; Rec</v>
      </c>
      <c r="C984" t="s">
        <v>342</v>
      </c>
      <c r="D984" s="3">
        <v>42628</v>
      </c>
      <c r="E984" s="11" t="s">
        <v>377</v>
      </c>
      <c r="F984">
        <v>30</v>
      </c>
      <c r="G984" t="s">
        <v>344</v>
      </c>
      <c r="H984" t="s">
        <v>345</v>
      </c>
      <c r="I984">
        <v>101</v>
      </c>
      <c r="J984">
        <v>0</v>
      </c>
      <c r="K984">
        <v>0</v>
      </c>
      <c r="L984">
        <v>16.84</v>
      </c>
      <c r="M984">
        <v>29.24</v>
      </c>
      <c r="N984">
        <v>46.09</v>
      </c>
      <c r="O984">
        <v>2016</v>
      </c>
      <c r="P984">
        <v>9</v>
      </c>
      <c r="Q984">
        <v>15</v>
      </c>
      <c r="R984">
        <v>20160816</v>
      </c>
      <c r="S984" s="237" t="str">
        <f t="shared" si="15"/>
        <v>Sep</v>
      </c>
    </row>
    <row r="985" spans="1:19" x14ac:dyDescent="0.25">
      <c r="A985">
        <v>3637043100</v>
      </c>
      <c r="B985" t="str">
        <f>VLOOKUP(A985,'Energy Provider Accounts'!C:D,2,FALSE)</f>
        <v>Parks &amp; Rec</v>
      </c>
      <c r="C985" t="s">
        <v>342</v>
      </c>
      <c r="D985" s="3">
        <v>42657</v>
      </c>
      <c r="E985" s="11" t="s">
        <v>454</v>
      </c>
      <c r="F985">
        <v>30</v>
      </c>
      <c r="G985" t="s">
        <v>344</v>
      </c>
      <c r="H985" t="s">
        <v>345</v>
      </c>
      <c r="I985">
        <v>121</v>
      </c>
      <c r="J985">
        <v>0</v>
      </c>
      <c r="K985">
        <v>0</v>
      </c>
      <c r="L985">
        <v>13.37</v>
      </c>
      <c r="M985">
        <v>31.53</v>
      </c>
      <c r="N985">
        <v>44.91</v>
      </c>
      <c r="O985">
        <v>2016</v>
      </c>
      <c r="P985">
        <v>10</v>
      </c>
      <c r="Q985">
        <v>14</v>
      </c>
      <c r="R985">
        <v>20160914</v>
      </c>
      <c r="S985" s="237" t="str">
        <f t="shared" si="15"/>
        <v>Oct</v>
      </c>
    </row>
    <row r="986" spans="1:19" x14ac:dyDescent="0.25">
      <c r="A986">
        <v>3637043100</v>
      </c>
      <c r="B986" t="str">
        <f>VLOOKUP(A986,'Energy Provider Accounts'!C:D,2,FALSE)</f>
        <v>Parks &amp; Rec</v>
      </c>
      <c r="C986" t="s">
        <v>342</v>
      </c>
      <c r="D986" s="3">
        <v>42688</v>
      </c>
      <c r="E986" s="11" t="s">
        <v>455</v>
      </c>
      <c r="F986">
        <v>30</v>
      </c>
      <c r="G986" t="s">
        <v>344</v>
      </c>
      <c r="H986" t="s">
        <v>345</v>
      </c>
      <c r="I986">
        <v>154</v>
      </c>
      <c r="J986">
        <v>0</v>
      </c>
      <c r="K986">
        <v>0</v>
      </c>
      <c r="L986">
        <v>18.73</v>
      </c>
      <c r="M986">
        <v>29.77</v>
      </c>
      <c r="N986">
        <v>48.51</v>
      </c>
      <c r="O986">
        <v>2016</v>
      </c>
      <c r="P986">
        <v>11</v>
      </c>
      <c r="Q986">
        <v>14</v>
      </c>
      <c r="R986">
        <v>20161015</v>
      </c>
      <c r="S986" s="237" t="str">
        <f t="shared" si="15"/>
        <v>Nov</v>
      </c>
    </row>
    <row r="987" spans="1:19" x14ac:dyDescent="0.25">
      <c r="A987">
        <v>3637043100</v>
      </c>
      <c r="B987" t="str">
        <f>VLOOKUP(A987,'Energy Provider Accounts'!C:D,2,FALSE)</f>
        <v>Parks &amp; Rec</v>
      </c>
      <c r="C987" t="s">
        <v>342</v>
      </c>
      <c r="D987" s="3">
        <v>42719</v>
      </c>
      <c r="E987" s="11" t="s">
        <v>456</v>
      </c>
      <c r="F987">
        <v>30</v>
      </c>
      <c r="G987" t="s">
        <v>344</v>
      </c>
      <c r="H987" t="s">
        <v>345</v>
      </c>
      <c r="I987">
        <v>184</v>
      </c>
      <c r="J987">
        <v>0</v>
      </c>
      <c r="K987">
        <v>0</v>
      </c>
      <c r="L987">
        <v>26.72</v>
      </c>
      <c r="M987">
        <v>26.5</v>
      </c>
      <c r="N987">
        <v>53.23</v>
      </c>
      <c r="O987">
        <v>2016</v>
      </c>
      <c r="P987">
        <v>12</v>
      </c>
      <c r="Q987">
        <v>15</v>
      </c>
      <c r="R987">
        <v>20161115</v>
      </c>
      <c r="S987" s="237" t="str">
        <f t="shared" si="15"/>
        <v>Dec</v>
      </c>
    </row>
    <row r="988" spans="1:19" x14ac:dyDescent="0.25">
      <c r="A988">
        <v>3637043100</v>
      </c>
      <c r="B988" t="str">
        <f>VLOOKUP(A988,'Energy Provider Accounts'!C:D,2,FALSE)</f>
        <v>Parks &amp; Rec</v>
      </c>
      <c r="C988" t="s">
        <v>342</v>
      </c>
      <c r="D988" s="3">
        <v>42752</v>
      </c>
      <c r="E988" s="11" t="s">
        <v>457</v>
      </c>
      <c r="F988">
        <v>30</v>
      </c>
      <c r="G988" t="s">
        <v>344</v>
      </c>
      <c r="H988" t="s">
        <v>345</v>
      </c>
      <c r="I988">
        <v>192</v>
      </c>
      <c r="J988">
        <v>0</v>
      </c>
      <c r="K988">
        <v>0</v>
      </c>
      <c r="L988">
        <v>20.350000000000001</v>
      </c>
      <c r="M988">
        <v>29.74</v>
      </c>
      <c r="N988">
        <v>50.11</v>
      </c>
      <c r="O988">
        <v>2017</v>
      </c>
      <c r="P988">
        <v>1</v>
      </c>
      <c r="Q988">
        <v>17</v>
      </c>
      <c r="R988">
        <v>20161218</v>
      </c>
      <c r="S988" s="237" t="str">
        <f t="shared" si="15"/>
        <v>Jan</v>
      </c>
    </row>
    <row r="989" spans="1:19" x14ac:dyDescent="0.25">
      <c r="A989">
        <v>3637043100</v>
      </c>
      <c r="B989" t="str">
        <f>VLOOKUP(A989,'Energy Provider Accounts'!C:D,2,FALSE)</f>
        <v>Parks &amp; Rec</v>
      </c>
      <c r="C989" t="s">
        <v>342</v>
      </c>
      <c r="D989" s="3">
        <v>42788</v>
      </c>
      <c r="E989" s="11" t="s">
        <v>382</v>
      </c>
      <c r="F989">
        <v>36</v>
      </c>
      <c r="G989" t="s">
        <v>344</v>
      </c>
      <c r="H989" t="s">
        <v>345</v>
      </c>
      <c r="I989">
        <v>190</v>
      </c>
      <c r="J989">
        <v>0</v>
      </c>
      <c r="K989">
        <v>0</v>
      </c>
      <c r="L989">
        <v>28.9</v>
      </c>
      <c r="M989">
        <v>30.93</v>
      </c>
      <c r="N989">
        <v>59.86</v>
      </c>
      <c r="O989">
        <v>2017</v>
      </c>
      <c r="P989">
        <v>2</v>
      </c>
      <c r="Q989">
        <v>22</v>
      </c>
      <c r="R989">
        <v>20170117</v>
      </c>
      <c r="S989" s="237" t="str">
        <f t="shared" si="15"/>
        <v>Feb</v>
      </c>
    </row>
    <row r="990" spans="1:19" x14ac:dyDescent="0.25">
      <c r="A990">
        <v>3637043100</v>
      </c>
      <c r="B990" t="str">
        <f>VLOOKUP(A990,'Energy Provider Accounts'!C:D,2,FALSE)</f>
        <v>Parks &amp; Rec</v>
      </c>
      <c r="C990" t="s">
        <v>342</v>
      </c>
      <c r="D990" s="3">
        <v>42815</v>
      </c>
      <c r="E990" s="11" t="s">
        <v>458</v>
      </c>
      <c r="F990">
        <v>30</v>
      </c>
      <c r="G990" t="s">
        <v>344</v>
      </c>
      <c r="H990" t="s">
        <v>345</v>
      </c>
      <c r="I990">
        <v>105</v>
      </c>
      <c r="J990">
        <v>0</v>
      </c>
      <c r="K990">
        <v>0</v>
      </c>
      <c r="L990">
        <v>13.67</v>
      </c>
      <c r="M990">
        <v>30.12</v>
      </c>
      <c r="N990">
        <v>43.81</v>
      </c>
      <c r="O990">
        <v>2017</v>
      </c>
      <c r="P990">
        <v>3</v>
      </c>
      <c r="Q990">
        <v>21</v>
      </c>
      <c r="R990">
        <v>20170219</v>
      </c>
      <c r="S990" s="237" t="str">
        <f t="shared" si="15"/>
        <v>Mar</v>
      </c>
    </row>
    <row r="991" spans="1:19" x14ac:dyDescent="0.25">
      <c r="A991">
        <v>3637043100</v>
      </c>
      <c r="B991" t="str">
        <f>VLOOKUP(A991,'Energy Provider Accounts'!C:D,2,FALSE)</f>
        <v>Parks &amp; Rec</v>
      </c>
      <c r="C991" t="s">
        <v>342</v>
      </c>
      <c r="D991" s="3">
        <v>42843</v>
      </c>
      <c r="E991" s="11" t="s">
        <v>459</v>
      </c>
      <c r="F991">
        <v>30</v>
      </c>
      <c r="G991" t="s">
        <v>344</v>
      </c>
      <c r="H991" t="s">
        <v>345</v>
      </c>
      <c r="I991">
        <v>82</v>
      </c>
      <c r="J991">
        <v>0</v>
      </c>
      <c r="K991">
        <v>0</v>
      </c>
      <c r="L991">
        <v>10.119999999999999</v>
      </c>
      <c r="M991">
        <v>31.47</v>
      </c>
      <c r="N991">
        <v>41.59</v>
      </c>
      <c r="O991">
        <v>2017</v>
      </c>
      <c r="P991">
        <v>4</v>
      </c>
      <c r="Q991">
        <v>18</v>
      </c>
      <c r="R991">
        <v>20170319</v>
      </c>
      <c r="S991" s="237" t="str">
        <f t="shared" si="15"/>
        <v>Apr</v>
      </c>
    </row>
    <row r="992" spans="1:19" x14ac:dyDescent="0.25">
      <c r="A992">
        <v>3637043100</v>
      </c>
      <c r="B992" t="str">
        <f>VLOOKUP(A992,'Energy Provider Accounts'!C:D,2,FALSE)</f>
        <v>Parks &amp; Rec</v>
      </c>
      <c r="C992" t="s">
        <v>342</v>
      </c>
      <c r="D992" s="3">
        <v>42870</v>
      </c>
      <c r="E992" s="11" t="s">
        <v>460</v>
      </c>
      <c r="F992">
        <v>30</v>
      </c>
      <c r="G992" t="s">
        <v>344</v>
      </c>
      <c r="H992" t="s">
        <v>345</v>
      </c>
      <c r="I992">
        <v>71</v>
      </c>
      <c r="J992">
        <v>0</v>
      </c>
      <c r="K992">
        <v>0</v>
      </c>
      <c r="L992">
        <v>13.36</v>
      </c>
      <c r="M992">
        <v>29.56</v>
      </c>
      <c r="N992">
        <v>42.93</v>
      </c>
      <c r="O992">
        <v>2017</v>
      </c>
      <c r="P992">
        <v>5</v>
      </c>
      <c r="Q992">
        <v>15</v>
      </c>
      <c r="R992">
        <v>20170415</v>
      </c>
      <c r="S992" s="237" t="str">
        <f t="shared" si="15"/>
        <v>May</v>
      </c>
    </row>
    <row r="993" spans="1:19" x14ac:dyDescent="0.25">
      <c r="A993">
        <v>3637043100</v>
      </c>
      <c r="B993" t="str">
        <f>VLOOKUP(A993,'Energy Provider Accounts'!C:D,2,FALSE)</f>
        <v>Parks &amp; Rec</v>
      </c>
      <c r="C993" t="s">
        <v>342</v>
      </c>
      <c r="D993" s="3">
        <v>42900</v>
      </c>
      <c r="E993" s="11" t="s">
        <v>461</v>
      </c>
      <c r="F993">
        <v>30</v>
      </c>
      <c r="G993" t="s">
        <v>344</v>
      </c>
      <c r="H993" t="s">
        <v>345</v>
      </c>
      <c r="I993">
        <v>69</v>
      </c>
      <c r="J993">
        <v>0</v>
      </c>
      <c r="K993">
        <v>0</v>
      </c>
      <c r="L993">
        <v>10.79</v>
      </c>
      <c r="M993">
        <v>30.85</v>
      </c>
      <c r="N993">
        <v>41.66</v>
      </c>
      <c r="O993">
        <v>2017</v>
      </c>
      <c r="P993">
        <v>6</v>
      </c>
      <c r="Q993">
        <v>14</v>
      </c>
      <c r="R993">
        <v>20170515</v>
      </c>
      <c r="S993" s="237" t="str">
        <f t="shared" si="15"/>
        <v>Jun</v>
      </c>
    </row>
    <row r="994" spans="1:19" x14ac:dyDescent="0.25">
      <c r="A994">
        <v>3637043100</v>
      </c>
      <c r="B994" t="str">
        <f>VLOOKUP(A994,'Energy Provider Accounts'!C:D,2,FALSE)</f>
        <v>Parks &amp; Rec</v>
      </c>
      <c r="C994" t="s">
        <v>342</v>
      </c>
      <c r="D994" s="3">
        <v>42929</v>
      </c>
      <c r="E994" s="11" t="s">
        <v>387</v>
      </c>
      <c r="F994">
        <v>30</v>
      </c>
      <c r="G994" t="s">
        <v>344</v>
      </c>
      <c r="H994" t="s">
        <v>345</v>
      </c>
      <c r="I994">
        <v>63</v>
      </c>
      <c r="J994">
        <v>0</v>
      </c>
      <c r="K994">
        <v>0</v>
      </c>
      <c r="L994">
        <v>6.66</v>
      </c>
      <c r="M994">
        <v>33.06</v>
      </c>
      <c r="N994">
        <v>39.729999999999997</v>
      </c>
      <c r="O994">
        <v>2017</v>
      </c>
      <c r="P994">
        <v>7</v>
      </c>
      <c r="Q994">
        <v>13</v>
      </c>
      <c r="R994">
        <v>20170613</v>
      </c>
      <c r="S994" s="237" t="str">
        <f t="shared" si="15"/>
        <v>Jul</v>
      </c>
    </row>
    <row r="995" spans="1:19" x14ac:dyDescent="0.25">
      <c r="A995">
        <v>3637043100</v>
      </c>
      <c r="B995" t="str">
        <f>VLOOKUP(A995,'Energy Provider Accounts'!C:D,2,FALSE)</f>
        <v>Parks &amp; Rec</v>
      </c>
      <c r="C995" t="s">
        <v>342</v>
      </c>
      <c r="D995" s="3">
        <v>42958</v>
      </c>
      <c r="E995" s="11" t="s">
        <v>388</v>
      </c>
      <c r="F995">
        <v>30</v>
      </c>
      <c r="G995" t="s">
        <v>344</v>
      </c>
      <c r="H995" t="s">
        <v>345</v>
      </c>
      <c r="I995">
        <v>67</v>
      </c>
      <c r="J995">
        <v>0</v>
      </c>
      <c r="K995">
        <v>0</v>
      </c>
      <c r="L995">
        <v>10.91</v>
      </c>
      <c r="M995">
        <v>31.83</v>
      </c>
      <c r="N995">
        <v>42.76</v>
      </c>
      <c r="O995">
        <v>2017</v>
      </c>
      <c r="P995">
        <v>8</v>
      </c>
      <c r="Q995">
        <v>11</v>
      </c>
      <c r="R995">
        <v>20170712</v>
      </c>
      <c r="S995" s="237" t="str">
        <f t="shared" si="15"/>
        <v>Aug</v>
      </c>
    </row>
    <row r="996" spans="1:19" x14ac:dyDescent="0.25">
      <c r="A996">
        <v>3637043100</v>
      </c>
      <c r="B996" t="str">
        <f>VLOOKUP(A996,'Energy Provider Accounts'!C:D,2,FALSE)</f>
        <v>Parks &amp; Rec</v>
      </c>
      <c r="C996" t="s">
        <v>342</v>
      </c>
      <c r="D996" s="3">
        <v>42991</v>
      </c>
      <c r="E996" s="11" t="s">
        <v>416</v>
      </c>
      <c r="F996">
        <v>30</v>
      </c>
      <c r="G996" t="s">
        <v>344</v>
      </c>
      <c r="H996" t="s">
        <v>345</v>
      </c>
      <c r="I996">
        <v>93</v>
      </c>
      <c r="J996">
        <v>0</v>
      </c>
      <c r="K996">
        <v>0</v>
      </c>
      <c r="L996">
        <v>0.82</v>
      </c>
      <c r="M996">
        <v>37.700000000000003</v>
      </c>
      <c r="N996">
        <v>38.54</v>
      </c>
      <c r="O996">
        <v>2017</v>
      </c>
      <c r="P996">
        <v>9</v>
      </c>
      <c r="Q996">
        <v>13</v>
      </c>
      <c r="R996">
        <v>20170814</v>
      </c>
      <c r="S996" s="237" t="str">
        <f t="shared" si="15"/>
        <v>Sep</v>
      </c>
    </row>
    <row r="997" spans="1:19" x14ac:dyDescent="0.25">
      <c r="A997">
        <v>3637043100</v>
      </c>
      <c r="B997" t="str">
        <f>VLOOKUP(A997,'Energy Provider Accounts'!C:D,2,FALSE)</f>
        <v>Parks &amp; Rec</v>
      </c>
      <c r="C997" t="s">
        <v>342</v>
      </c>
      <c r="D997" s="3">
        <v>43025</v>
      </c>
      <c r="E997" s="11" t="s">
        <v>462</v>
      </c>
      <c r="F997">
        <v>30</v>
      </c>
      <c r="G997" t="s">
        <v>344</v>
      </c>
      <c r="H997" t="s">
        <v>345</v>
      </c>
      <c r="I997">
        <v>116</v>
      </c>
      <c r="J997">
        <v>0</v>
      </c>
      <c r="K997">
        <v>0</v>
      </c>
      <c r="L997">
        <v>0.97</v>
      </c>
      <c r="M997">
        <v>38.380000000000003</v>
      </c>
      <c r="N997">
        <v>39.369999999999997</v>
      </c>
      <c r="O997">
        <v>2017</v>
      </c>
      <c r="P997">
        <v>10</v>
      </c>
      <c r="Q997">
        <v>17</v>
      </c>
      <c r="R997">
        <v>20170917</v>
      </c>
      <c r="S997" s="237" t="str">
        <f t="shared" si="15"/>
        <v>Oct</v>
      </c>
    </row>
    <row r="998" spans="1:19" x14ac:dyDescent="0.25">
      <c r="A998">
        <v>3637043100</v>
      </c>
      <c r="B998" t="str">
        <f>VLOOKUP(A998,'Energy Provider Accounts'!C:D,2,FALSE)</f>
        <v>Parks &amp; Rec</v>
      </c>
      <c r="C998" t="s">
        <v>342</v>
      </c>
      <c r="D998" s="3">
        <v>43052</v>
      </c>
      <c r="E998" s="11" t="s">
        <v>463</v>
      </c>
      <c r="F998">
        <v>30</v>
      </c>
      <c r="G998" t="s">
        <v>344</v>
      </c>
      <c r="H998" t="s">
        <v>345</v>
      </c>
      <c r="I998">
        <v>110</v>
      </c>
      <c r="J998">
        <v>0</v>
      </c>
      <c r="K998">
        <v>0</v>
      </c>
      <c r="L998">
        <v>0.9</v>
      </c>
      <c r="M998">
        <v>38.200000000000003</v>
      </c>
      <c r="N998">
        <v>39.119999999999997</v>
      </c>
      <c r="O998">
        <v>2017</v>
      </c>
      <c r="P998">
        <v>11</v>
      </c>
      <c r="Q998">
        <v>13</v>
      </c>
      <c r="R998">
        <v>20171014</v>
      </c>
      <c r="S998" s="237" t="str">
        <f t="shared" si="15"/>
        <v>Nov</v>
      </c>
    </row>
    <row r="999" spans="1:19" x14ac:dyDescent="0.25">
      <c r="A999">
        <v>3637043100</v>
      </c>
      <c r="B999" t="str">
        <f>VLOOKUP(A999,'Energy Provider Accounts'!C:D,2,FALSE)</f>
        <v>Parks &amp; Rec</v>
      </c>
      <c r="C999" t="s">
        <v>342</v>
      </c>
      <c r="D999" s="3">
        <v>43084</v>
      </c>
      <c r="E999" s="11" t="s">
        <v>464</v>
      </c>
      <c r="F999">
        <v>30</v>
      </c>
      <c r="G999" t="s">
        <v>344</v>
      </c>
      <c r="H999" t="s">
        <v>345</v>
      </c>
      <c r="I999">
        <v>159</v>
      </c>
      <c r="J999">
        <v>0</v>
      </c>
      <c r="K999">
        <v>0</v>
      </c>
      <c r="L999">
        <v>1.29</v>
      </c>
      <c r="M999">
        <v>39.64</v>
      </c>
      <c r="N999">
        <v>40.950000000000003</v>
      </c>
      <c r="O999">
        <v>2017</v>
      </c>
      <c r="P999">
        <v>12</v>
      </c>
      <c r="Q999">
        <v>15</v>
      </c>
      <c r="R999">
        <v>20171115</v>
      </c>
      <c r="S999" s="237" t="str">
        <f t="shared" si="15"/>
        <v>Dec</v>
      </c>
    </row>
    <row r="1000" spans="1:19" x14ac:dyDescent="0.25">
      <c r="A1000">
        <v>3853015000</v>
      </c>
      <c r="B1000" t="str">
        <f>VLOOKUP(A1000,'Energy Provider Accounts'!C:D,2,FALSE)</f>
        <v>Parks &amp; Rec</v>
      </c>
      <c r="C1000" t="s">
        <v>342</v>
      </c>
      <c r="D1000" s="3">
        <v>42389</v>
      </c>
      <c r="E1000" s="11" t="s">
        <v>487</v>
      </c>
      <c r="F1000">
        <v>60</v>
      </c>
      <c r="G1000" t="s">
        <v>344</v>
      </c>
      <c r="H1000" t="s">
        <v>345</v>
      </c>
      <c r="I1000">
        <v>0</v>
      </c>
      <c r="J1000">
        <v>0</v>
      </c>
      <c r="K1000">
        <v>0</v>
      </c>
      <c r="L1000">
        <v>0</v>
      </c>
      <c r="M1000">
        <v>70</v>
      </c>
      <c r="N1000">
        <v>70.02</v>
      </c>
      <c r="O1000">
        <v>2016</v>
      </c>
      <c r="P1000">
        <v>1</v>
      </c>
      <c r="Q1000">
        <v>20</v>
      </c>
      <c r="R1000">
        <v>20151121</v>
      </c>
      <c r="S1000" s="237" t="str">
        <f t="shared" si="15"/>
        <v>Jan</v>
      </c>
    </row>
    <row r="1001" spans="1:19" x14ac:dyDescent="0.25">
      <c r="A1001">
        <v>3853015000</v>
      </c>
      <c r="B1001" t="str">
        <f>VLOOKUP(A1001,'Energy Provider Accounts'!C:D,2,FALSE)</f>
        <v>Parks &amp; Rec</v>
      </c>
      <c r="C1001" t="s">
        <v>342</v>
      </c>
      <c r="D1001" s="3">
        <v>42450</v>
      </c>
      <c r="E1001" s="11" t="s">
        <v>488</v>
      </c>
      <c r="F1001">
        <v>60</v>
      </c>
      <c r="G1001" t="s">
        <v>344</v>
      </c>
      <c r="H1001" t="s">
        <v>345</v>
      </c>
      <c r="I1001">
        <v>0</v>
      </c>
      <c r="J1001">
        <v>0</v>
      </c>
      <c r="K1001">
        <v>0</v>
      </c>
      <c r="L1001">
        <v>0</v>
      </c>
      <c r="M1001">
        <v>70</v>
      </c>
      <c r="N1001">
        <v>70.040000000000006</v>
      </c>
      <c r="O1001">
        <v>2016</v>
      </c>
      <c r="P1001">
        <v>3</v>
      </c>
      <c r="Q1001">
        <v>21</v>
      </c>
      <c r="R1001">
        <v>20160121</v>
      </c>
      <c r="S1001" s="237" t="str">
        <f t="shared" si="15"/>
        <v>Mar</v>
      </c>
    </row>
    <row r="1002" spans="1:19" x14ac:dyDescent="0.25">
      <c r="A1002">
        <v>3853015000</v>
      </c>
      <c r="B1002" t="str">
        <f>VLOOKUP(A1002,'Energy Provider Accounts'!C:D,2,FALSE)</f>
        <v>Parks &amp; Rec</v>
      </c>
      <c r="C1002" t="s">
        <v>342</v>
      </c>
      <c r="D1002" s="3">
        <v>42510</v>
      </c>
      <c r="E1002" s="11" t="s">
        <v>489</v>
      </c>
      <c r="F1002">
        <v>60</v>
      </c>
      <c r="G1002" t="s">
        <v>344</v>
      </c>
      <c r="H1002" t="s">
        <v>345</v>
      </c>
      <c r="I1002">
        <v>3</v>
      </c>
      <c r="J1002">
        <v>0</v>
      </c>
      <c r="K1002">
        <v>0</v>
      </c>
      <c r="L1002">
        <v>0.03</v>
      </c>
      <c r="M1002">
        <v>70.02</v>
      </c>
      <c r="N1002">
        <v>70.069999999999993</v>
      </c>
      <c r="O1002">
        <v>2016</v>
      </c>
      <c r="P1002">
        <v>5</v>
      </c>
      <c r="Q1002">
        <v>20</v>
      </c>
      <c r="R1002">
        <v>20160321</v>
      </c>
      <c r="S1002" s="237" t="str">
        <f t="shared" si="15"/>
        <v>May</v>
      </c>
    </row>
    <row r="1003" spans="1:19" x14ac:dyDescent="0.25">
      <c r="A1003">
        <v>3853015000</v>
      </c>
      <c r="B1003" t="str">
        <f>VLOOKUP(A1003,'Energy Provider Accounts'!C:D,2,FALSE)</f>
        <v>Parks &amp; Rec</v>
      </c>
      <c r="C1003" t="s">
        <v>342</v>
      </c>
      <c r="D1003" s="3">
        <v>42572</v>
      </c>
      <c r="E1003" s="11" t="s">
        <v>490</v>
      </c>
      <c r="F1003">
        <v>60</v>
      </c>
      <c r="G1003" t="s">
        <v>344</v>
      </c>
      <c r="H1003" t="s">
        <v>345</v>
      </c>
      <c r="I1003">
        <v>0</v>
      </c>
      <c r="J1003">
        <v>0</v>
      </c>
      <c r="K1003">
        <v>0</v>
      </c>
      <c r="L1003">
        <v>0</v>
      </c>
      <c r="M1003">
        <v>70</v>
      </c>
      <c r="N1003">
        <v>70.02</v>
      </c>
      <c r="O1003">
        <v>2016</v>
      </c>
      <c r="P1003">
        <v>7</v>
      </c>
      <c r="Q1003">
        <v>21</v>
      </c>
      <c r="R1003">
        <v>20160522</v>
      </c>
      <c r="S1003" s="237" t="str">
        <f t="shared" si="15"/>
        <v>Jul</v>
      </c>
    </row>
    <row r="1004" spans="1:19" x14ac:dyDescent="0.25">
      <c r="A1004">
        <v>3853015000</v>
      </c>
      <c r="B1004" t="str">
        <f>VLOOKUP(A1004,'Energy Provider Accounts'!C:D,2,FALSE)</f>
        <v>Parks &amp; Rec</v>
      </c>
      <c r="C1004" t="s">
        <v>342</v>
      </c>
      <c r="D1004" s="3">
        <v>42604</v>
      </c>
      <c r="E1004" s="11" t="s">
        <v>491</v>
      </c>
      <c r="F1004">
        <v>30</v>
      </c>
      <c r="G1004" t="s">
        <v>413</v>
      </c>
      <c r="H1004" t="s">
        <v>345</v>
      </c>
      <c r="I1004">
        <v>0</v>
      </c>
      <c r="J1004">
        <v>0</v>
      </c>
      <c r="K1004">
        <v>0</v>
      </c>
      <c r="L1004">
        <v>0</v>
      </c>
      <c r="M1004">
        <v>35</v>
      </c>
      <c r="N1004">
        <v>35.01</v>
      </c>
      <c r="O1004">
        <v>2016</v>
      </c>
      <c r="P1004">
        <v>8</v>
      </c>
      <c r="Q1004">
        <v>22</v>
      </c>
      <c r="R1004">
        <v>20160723</v>
      </c>
      <c r="S1004" s="237" t="str">
        <f t="shared" si="15"/>
        <v>Aug</v>
      </c>
    </row>
    <row r="1005" spans="1:19" x14ac:dyDescent="0.25">
      <c r="A1005">
        <v>3853015000</v>
      </c>
      <c r="B1005" t="str">
        <f>VLOOKUP(A1005,'Energy Provider Accounts'!C:D,2,FALSE)</f>
        <v>Parks &amp; Rec</v>
      </c>
      <c r="C1005" t="s">
        <v>342</v>
      </c>
      <c r="D1005" s="3">
        <v>42633</v>
      </c>
      <c r="E1005" s="11" t="s">
        <v>492</v>
      </c>
      <c r="F1005">
        <v>30</v>
      </c>
      <c r="G1005" t="s">
        <v>344</v>
      </c>
      <c r="H1005" t="s">
        <v>345</v>
      </c>
      <c r="I1005">
        <v>0</v>
      </c>
      <c r="J1005">
        <v>0</v>
      </c>
      <c r="K1005">
        <v>0</v>
      </c>
      <c r="L1005">
        <v>0</v>
      </c>
      <c r="M1005">
        <v>35</v>
      </c>
      <c r="N1005">
        <v>35.01</v>
      </c>
      <c r="O1005">
        <v>2016</v>
      </c>
      <c r="P1005">
        <v>9</v>
      </c>
      <c r="Q1005">
        <v>20</v>
      </c>
      <c r="R1005">
        <v>20160821</v>
      </c>
      <c r="S1005" s="237" t="str">
        <f t="shared" si="15"/>
        <v>Sep</v>
      </c>
    </row>
    <row r="1006" spans="1:19" x14ac:dyDescent="0.25">
      <c r="A1006">
        <v>3853015000</v>
      </c>
      <c r="B1006" t="str">
        <f>VLOOKUP(A1006,'Energy Provider Accounts'!C:D,2,FALSE)</f>
        <v>Parks &amp; Rec</v>
      </c>
      <c r="C1006" t="s">
        <v>342</v>
      </c>
      <c r="D1006" s="3">
        <v>42663</v>
      </c>
      <c r="E1006" s="11" t="s">
        <v>493</v>
      </c>
      <c r="F1006">
        <v>30</v>
      </c>
      <c r="G1006" t="s">
        <v>413</v>
      </c>
      <c r="H1006" t="s">
        <v>345</v>
      </c>
      <c r="I1006">
        <v>18</v>
      </c>
      <c r="J1006">
        <v>0</v>
      </c>
      <c r="K1006">
        <v>0</v>
      </c>
      <c r="L1006">
        <v>2.0099999999999998</v>
      </c>
      <c r="M1006">
        <v>34.47</v>
      </c>
      <c r="N1006">
        <v>36.49</v>
      </c>
      <c r="O1006">
        <v>2016</v>
      </c>
      <c r="P1006">
        <v>10</v>
      </c>
      <c r="Q1006">
        <v>20</v>
      </c>
      <c r="R1006">
        <v>20160920</v>
      </c>
      <c r="S1006" s="237" t="str">
        <f t="shared" si="15"/>
        <v>Oct</v>
      </c>
    </row>
    <row r="1007" spans="1:19" x14ac:dyDescent="0.25">
      <c r="A1007">
        <v>3853015000</v>
      </c>
      <c r="B1007" t="str">
        <f>VLOOKUP(A1007,'Energy Provider Accounts'!C:D,2,FALSE)</f>
        <v>Parks &amp; Rec</v>
      </c>
      <c r="C1007" t="s">
        <v>342</v>
      </c>
      <c r="D1007" s="3">
        <v>42691</v>
      </c>
      <c r="E1007" s="11" t="s">
        <v>507</v>
      </c>
      <c r="F1007">
        <v>60</v>
      </c>
      <c r="G1007" t="s">
        <v>344</v>
      </c>
      <c r="H1007" t="s">
        <v>345</v>
      </c>
      <c r="I1007">
        <v>0</v>
      </c>
      <c r="J1007">
        <v>0</v>
      </c>
      <c r="K1007">
        <v>0</v>
      </c>
      <c r="L1007">
        <v>0</v>
      </c>
      <c r="M1007">
        <v>70</v>
      </c>
      <c r="N1007">
        <v>70.02</v>
      </c>
      <c r="O1007">
        <v>2016</v>
      </c>
      <c r="P1007">
        <v>11</v>
      </c>
      <c r="Q1007">
        <v>17</v>
      </c>
      <c r="R1007">
        <v>20160918</v>
      </c>
      <c r="S1007" s="237" t="str">
        <f t="shared" si="15"/>
        <v>Nov</v>
      </c>
    </row>
    <row r="1008" spans="1:19" x14ac:dyDescent="0.25">
      <c r="A1008">
        <v>3853015000</v>
      </c>
      <c r="B1008" t="str">
        <f>VLOOKUP(A1008,'Energy Provider Accounts'!C:D,2,FALSE)</f>
        <v>Parks &amp; Rec</v>
      </c>
      <c r="C1008" t="s">
        <v>342</v>
      </c>
      <c r="D1008" s="3">
        <v>42725</v>
      </c>
      <c r="E1008" s="11" t="s">
        <v>495</v>
      </c>
      <c r="F1008">
        <v>30</v>
      </c>
      <c r="G1008" t="s">
        <v>413</v>
      </c>
      <c r="H1008" t="s">
        <v>345</v>
      </c>
      <c r="I1008">
        <v>0</v>
      </c>
      <c r="J1008">
        <v>0</v>
      </c>
      <c r="K1008">
        <v>0</v>
      </c>
      <c r="L1008">
        <v>0</v>
      </c>
      <c r="M1008">
        <v>35</v>
      </c>
      <c r="N1008">
        <v>35.01</v>
      </c>
      <c r="O1008">
        <v>2016</v>
      </c>
      <c r="P1008">
        <v>12</v>
      </c>
      <c r="Q1008">
        <v>21</v>
      </c>
      <c r="R1008">
        <v>20161121</v>
      </c>
      <c r="S1008" s="237" t="str">
        <f t="shared" si="15"/>
        <v>Dec</v>
      </c>
    </row>
    <row r="1009" spans="1:19" x14ac:dyDescent="0.25">
      <c r="A1009">
        <v>3853015000</v>
      </c>
      <c r="B1009" t="str">
        <f>VLOOKUP(A1009,'Energy Provider Accounts'!C:D,2,FALSE)</f>
        <v>Parks &amp; Rec</v>
      </c>
      <c r="C1009" t="s">
        <v>342</v>
      </c>
      <c r="D1009" s="3">
        <v>42754</v>
      </c>
      <c r="E1009" s="11" t="s">
        <v>496</v>
      </c>
      <c r="F1009">
        <v>30</v>
      </c>
      <c r="G1009" t="s">
        <v>344</v>
      </c>
      <c r="H1009" t="s">
        <v>345</v>
      </c>
      <c r="I1009">
        <v>0</v>
      </c>
      <c r="J1009">
        <v>0</v>
      </c>
      <c r="K1009">
        <v>0</v>
      </c>
      <c r="L1009">
        <v>0</v>
      </c>
      <c r="M1009">
        <v>35</v>
      </c>
      <c r="N1009">
        <v>35.01</v>
      </c>
      <c r="O1009">
        <v>2017</v>
      </c>
      <c r="P1009">
        <v>1</v>
      </c>
      <c r="Q1009">
        <v>19</v>
      </c>
      <c r="R1009">
        <v>20161220</v>
      </c>
      <c r="S1009" s="237" t="str">
        <f t="shared" si="15"/>
        <v>Jan</v>
      </c>
    </row>
    <row r="1010" spans="1:19" x14ac:dyDescent="0.25">
      <c r="A1010">
        <v>3853015000</v>
      </c>
      <c r="B1010" t="str">
        <f>VLOOKUP(A1010,'Energy Provider Accounts'!C:D,2,FALSE)</f>
        <v>Parks &amp; Rec</v>
      </c>
      <c r="C1010" t="s">
        <v>342</v>
      </c>
      <c r="D1010" s="3">
        <v>42789</v>
      </c>
      <c r="E1010" s="11" t="s">
        <v>497</v>
      </c>
      <c r="F1010">
        <v>30</v>
      </c>
      <c r="G1010" t="s">
        <v>413</v>
      </c>
      <c r="H1010" t="s">
        <v>345</v>
      </c>
      <c r="I1010">
        <v>0</v>
      </c>
      <c r="J1010">
        <v>0</v>
      </c>
      <c r="K1010">
        <v>0</v>
      </c>
      <c r="L1010">
        <v>0</v>
      </c>
      <c r="M1010">
        <v>35</v>
      </c>
      <c r="N1010">
        <v>35.020000000000003</v>
      </c>
      <c r="O1010">
        <v>2017</v>
      </c>
      <c r="P1010">
        <v>2</v>
      </c>
      <c r="Q1010">
        <v>23</v>
      </c>
      <c r="R1010">
        <v>20170124</v>
      </c>
      <c r="S1010" s="237" t="str">
        <f t="shared" si="15"/>
        <v>Feb</v>
      </c>
    </row>
    <row r="1011" spans="1:19" x14ac:dyDescent="0.25">
      <c r="A1011">
        <v>3853015000</v>
      </c>
      <c r="B1011" t="str">
        <f>VLOOKUP(A1011,'Energy Provider Accounts'!C:D,2,FALSE)</f>
        <v>Parks &amp; Rec</v>
      </c>
      <c r="C1011" t="s">
        <v>342</v>
      </c>
      <c r="D1011" s="3">
        <v>42817</v>
      </c>
      <c r="E1011" s="11" t="s">
        <v>498</v>
      </c>
      <c r="F1011">
        <v>30</v>
      </c>
      <c r="G1011" t="s">
        <v>344</v>
      </c>
      <c r="H1011" t="s">
        <v>345</v>
      </c>
      <c r="I1011">
        <v>0</v>
      </c>
      <c r="J1011">
        <v>0</v>
      </c>
      <c r="K1011">
        <v>0</v>
      </c>
      <c r="L1011">
        <v>0</v>
      </c>
      <c r="M1011">
        <v>35</v>
      </c>
      <c r="N1011">
        <v>35.020000000000003</v>
      </c>
      <c r="O1011">
        <v>2017</v>
      </c>
      <c r="P1011">
        <v>3</v>
      </c>
      <c r="Q1011">
        <v>23</v>
      </c>
      <c r="R1011">
        <v>20170221</v>
      </c>
      <c r="S1011" s="237" t="str">
        <f t="shared" si="15"/>
        <v>Mar</v>
      </c>
    </row>
    <row r="1012" spans="1:19" x14ac:dyDescent="0.25">
      <c r="A1012">
        <v>3853015000</v>
      </c>
      <c r="B1012" t="str">
        <f>VLOOKUP(A1012,'Energy Provider Accounts'!C:D,2,FALSE)</f>
        <v>Parks &amp; Rec</v>
      </c>
      <c r="C1012" t="s">
        <v>342</v>
      </c>
      <c r="D1012" s="3">
        <v>42849</v>
      </c>
      <c r="E1012" s="11" t="s">
        <v>499</v>
      </c>
      <c r="F1012">
        <v>30</v>
      </c>
      <c r="G1012" t="s">
        <v>413</v>
      </c>
      <c r="H1012" t="s">
        <v>345</v>
      </c>
      <c r="I1012">
        <v>1</v>
      </c>
      <c r="J1012">
        <v>0</v>
      </c>
      <c r="K1012">
        <v>0</v>
      </c>
      <c r="L1012">
        <v>0.13</v>
      </c>
      <c r="M1012">
        <v>34.94</v>
      </c>
      <c r="N1012">
        <v>35.08</v>
      </c>
      <c r="O1012">
        <v>2017</v>
      </c>
      <c r="P1012">
        <v>4</v>
      </c>
      <c r="Q1012">
        <v>24</v>
      </c>
      <c r="R1012">
        <v>20170325</v>
      </c>
      <c r="S1012" s="237" t="str">
        <f t="shared" si="15"/>
        <v>Apr</v>
      </c>
    </row>
    <row r="1013" spans="1:19" x14ac:dyDescent="0.25">
      <c r="A1013">
        <v>3853015000</v>
      </c>
      <c r="B1013" t="str">
        <f>VLOOKUP(A1013,'Energy Provider Accounts'!C:D,2,FALSE)</f>
        <v>Parks &amp; Rec</v>
      </c>
      <c r="C1013" t="s">
        <v>342</v>
      </c>
      <c r="D1013" s="3">
        <v>42877</v>
      </c>
      <c r="E1013" s="11" t="s">
        <v>500</v>
      </c>
      <c r="F1013">
        <v>30</v>
      </c>
      <c r="G1013" t="s">
        <v>344</v>
      </c>
      <c r="H1013" t="s">
        <v>345</v>
      </c>
      <c r="I1013">
        <v>8</v>
      </c>
      <c r="J1013">
        <v>0</v>
      </c>
      <c r="K1013">
        <v>0</v>
      </c>
      <c r="L1013">
        <v>1.46</v>
      </c>
      <c r="M1013">
        <v>34.42</v>
      </c>
      <c r="N1013">
        <v>35.880000000000003</v>
      </c>
      <c r="O1013">
        <v>2017</v>
      </c>
      <c r="P1013">
        <v>5</v>
      </c>
      <c r="Q1013">
        <v>22</v>
      </c>
      <c r="R1013">
        <v>20170422</v>
      </c>
      <c r="S1013" s="237" t="str">
        <f t="shared" si="15"/>
        <v>May</v>
      </c>
    </row>
    <row r="1014" spans="1:19" x14ac:dyDescent="0.25">
      <c r="A1014">
        <v>3853015000</v>
      </c>
      <c r="B1014" t="str">
        <f>VLOOKUP(A1014,'Energy Provider Accounts'!C:D,2,FALSE)</f>
        <v>Parks &amp; Rec</v>
      </c>
      <c r="C1014" t="s">
        <v>342</v>
      </c>
      <c r="D1014" s="3">
        <v>42907</v>
      </c>
      <c r="E1014" s="11" t="s">
        <v>501</v>
      </c>
      <c r="F1014">
        <v>30</v>
      </c>
      <c r="G1014" t="s">
        <v>413</v>
      </c>
      <c r="H1014" t="s">
        <v>345</v>
      </c>
      <c r="I1014">
        <v>2</v>
      </c>
      <c r="J1014">
        <v>0</v>
      </c>
      <c r="K1014">
        <v>0</v>
      </c>
      <c r="L1014">
        <v>0.28000000000000003</v>
      </c>
      <c r="M1014">
        <v>34.89</v>
      </c>
      <c r="N1014">
        <v>35.19</v>
      </c>
      <c r="O1014">
        <v>2017</v>
      </c>
      <c r="P1014">
        <v>6</v>
      </c>
      <c r="Q1014">
        <v>21</v>
      </c>
      <c r="R1014">
        <v>20170522</v>
      </c>
      <c r="S1014" s="237" t="str">
        <f t="shared" si="15"/>
        <v>Jun</v>
      </c>
    </row>
    <row r="1015" spans="1:19" x14ac:dyDescent="0.25">
      <c r="A1015">
        <v>3853015000</v>
      </c>
      <c r="B1015" t="str">
        <f>VLOOKUP(A1015,'Energy Provider Accounts'!C:D,2,FALSE)</f>
        <v>Parks &amp; Rec</v>
      </c>
      <c r="C1015" t="s">
        <v>342</v>
      </c>
      <c r="D1015" s="3">
        <v>42934</v>
      </c>
      <c r="E1015" s="11" t="s">
        <v>502</v>
      </c>
      <c r="F1015">
        <v>30</v>
      </c>
      <c r="G1015" t="s">
        <v>344</v>
      </c>
      <c r="H1015" t="s">
        <v>345</v>
      </c>
      <c r="I1015">
        <v>0</v>
      </c>
      <c r="J1015">
        <v>0</v>
      </c>
      <c r="K1015">
        <v>0</v>
      </c>
      <c r="L1015">
        <v>0</v>
      </c>
      <c r="M1015">
        <v>35</v>
      </c>
      <c r="N1015">
        <v>35.01</v>
      </c>
      <c r="O1015">
        <v>2017</v>
      </c>
      <c r="P1015">
        <v>7</v>
      </c>
      <c r="Q1015">
        <v>18</v>
      </c>
      <c r="R1015">
        <v>20170618</v>
      </c>
      <c r="S1015" s="237" t="str">
        <f t="shared" si="15"/>
        <v>Jul</v>
      </c>
    </row>
    <row r="1016" spans="1:19" x14ac:dyDescent="0.25">
      <c r="A1016">
        <v>3853015000</v>
      </c>
      <c r="B1016" t="str">
        <f>VLOOKUP(A1016,'Energy Provider Accounts'!C:D,2,FALSE)</f>
        <v>Parks &amp; Rec</v>
      </c>
      <c r="C1016" t="s">
        <v>342</v>
      </c>
      <c r="D1016" s="3">
        <v>42968</v>
      </c>
      <c r="E1016" s="11" t="s">
        <v>503</v>
      </c>
      <c r="F1016">
        <v>30</v>
      </c>
      <c r="G1016" t="s">
        <v>413</v>
      </c>
      <c r="H1016" t="s">
        <v>345</v>
      </c>
      <c r="I1016">
        <v>3</v>
      </c>
      <c r="J1016">
        <v>0</v>
      </c>
      <c r="K1016">
        <v>0</v>
      </c>
      <c r="L1016">
        <v>0.45</v>
      </c>
      <c r="M1016">
        <v>34.880000000000003</v>
      </c>
      <c r="N1016">
        <v>35.35</v>
      </c>
      <c r="O1016">
        <v>2017</v>
      </c>
      <c r="P1016">
        <v>8</v>
      </c>
      <c r="Q1016">
        <v>21</v>
      </c>
      <c r="R1016">
        <v>20170722</v>
      </c>
      <c r="S1016" s="237" t="str">
        <f t="shared" si="15"/>
        <v>Aug</v>
      </c>
    </row>
    <row r="1017" spans="1:19" x14ac:dyDescent="0.25">
      <c r="A1017">
        <v>3853015000</v>
      </c>
      <c r="B1017" t="str">
        <f>VLOOKUP(A1017,'Energy Provider Accounts'!C:D,2,FALSE)</f>
        <v>Parks &amp; Rec</v>
      </c>
      <c r="C1017" t="s">
        <v>342</v>
      </c>
      <c r="D1017" s="3">
        <v>42997</v>
      </c>
      <c r="E1017" s="11" t="s">
        <v>504</v>
      </c>
      <c r="F1017">
        <v>30</v>
      </c>
      <c r="G1017" t="s">
        <v>344</v>
      </c>
      <c r="H1017" t="s">
        <v>345</v>
      </c>
      <c r="I1017">
        <v>6</v>
      </c>
      <c r="J1017">
        <v>0</v>
      </c>
      <c r="K1017">
        <v>0</v>
      </c>
      <c r="L1017">
        <v>0.05</v>
      </c>
      <c r="M1017">
        <v>35.15</v>
      </c>
      <c r="N1017">
        <v>35.21</v>
      </c>
      <c r="O1017">
        <v>2017</v>
      </c>
      <c r="P1017">
        <v>9</v>
      </c>
      <c r="Q1017">
        <v>19</v>
      </c>
      <c r="R1017">
        <v>20170820</v>
      </c>
      <c r="S1017" s="237" t="str">
        <f t="shared" si="15"/>
        <v>Sep</v>
      </c>
    </row>
    <row r="1018" spans="1:19" x14ac:dyDescent="0.25">
      <c r="A1018">
        <v>3853015000</v>
      </c>
      <c r="B1018" t="str">
        <f>VLOOKUP(A1018,'Energy Provider Accounts'!C:D,2,FALSE)</f>
        <v>Parks &amp; Rec</v>
      </c>
      <c r="C1018" t="s">
        <v>342</v>
      </c>
      <c r="D1018" s="3">
        <v>43027</v>
      </c>
      <c r="E1018" s="11" t="s">
        <v>505</v>
      </c>
      <c r="F1018">
        <v>30</v>
      </c>
      <c r="G1018" t="s">
        <v>413</v>
      </c>
      <c r="H1018" t="s">
        <v>345</v>
      </c>
      <c r="I1018">
        <v>2</v>
      </c>
      <c r="J1018">
        <v>0</v>
      </c>
      <c r="K1018">
        <v>0</v>
      </c>
      <c r="L1018">
        <v>0.02</v>
      </c>
      <c r="M1018">
        <v>35.049999999999997</v>
      </c>
      <c r="N1018">
        <v>35.08</v>
      </c>
      <c r="O1018">
        <v>2017</v>
      </c>
      <c r="P1018">
        <v>10</v>
      </c>
      <c r="Q1018">
        <v>19</v>
      </c>
      <c r="R1018">
        <v>20170919</v>
      </c>
      <c r="S1018" s="237" t="str">
        <f t="shared" si="15"/>
        <v>Oct</v>
      </c>
    </row>
    <row r="1019" spans="1:19" x14ac:dyDescent="0.25">
      <c r="A1019">
        <v>3853015000</v>
      </c>
      <c r="B1019" t="str">
        <f>VLOOKUP(A1019,'Energy Provider Accounts'!C:D,2,FALSE)</f>
        <v>Parks &amp; Rec</v>
      </c>
      <c r="C1019" t="s">
        <v>342</v>
      </c>
      <c r="D1019" s="3">
        <v>43055</v>
      </c>
      <c r="E1019" s="11" t="s">
        <v>508</v>
      </c>
      <c r="F1019">
        <v>30</v>
      </c>
      <c r="G1019" t="s">
        <v>344</v>
      </c>
      <c r="H1019" t="s">
        <v>345</v>
      </c>
      <c r="I1019">
        <v>0</v>
      </c>
      <c r="J1019">
        <v>0</v>
      </c>
      <c r="K1019">
        <v>0</v>
      </c>
      <c r="L1019">
        <v>0</v>
      </c>
      <c r="M1019">
        <v>35</v>
      </c>
      <c r="N1019">
        <v>35.01</v>
      </c>
      <c r="O1019">
        <v>2017</v>
      </c>
      <c r="P1019">
        <v>11</v>
      </c>
      <c r="Q1019">
        <v>16</v>
      </c>
      <c r="R1019">
        <v>20171017</v>
      </c>
      <c r="S1019" s="237" t="str">
        <f t="shared" si="15"/>
        <v>Nov</v>
      </c>
    </row>
    <row r="1020" spans="1:19" x14ac:dyDescent="0.25">
      <c r="A1020">
        <v>3853015000</v>
      </c>
      <c r="B1020" t="str">
        <f>VLOOKUP(A1020,'Energy Provider Accounts'!C:D,2,FALSE)</f>
        <v>Parks &amp; Rec</v>
      </c>
      <c r="C1020" t="s">
        <v>342</v>
      </c>
      <c r="D1020" s="3">
        <v>43089</v>
      </c>
      <c r="E1020" s="11" t="s">
        <v>506</v>
      </c>
      <c r="F1020">
        <v>30</v>
      </c>
      <c r="G1020" t="s">
        <v>413</v>
      </c>
      <c r="H1020" t="s">
        <v>345</v>
      </c>
      <c r="I1020">
        <v>3</v>
      </c>
      <c r="J1020">
        <v>0</v>
      </c>
      <c r="K1020">
        <v>0</v>
      </c>
      <c r="L1020">
        <v>0.03</v>
      </c>
      <c r="M1020">
        <v>35.090000000000003</v>
      </c>
      <c r="N1020">
        <v>35.130000000000003</v>
      </c>
      <c r="O1020">
        <v>2017</v>
      </c>
      <c r="P1020">
        <v>12</v>
      </c>
      <c r="Q1020">
        <v>20</v>
      </c>
      <c r="R1020">
        <v>20171120</v>
      </c>
      <c r="S1020" s="237" t="str">
        <f t="shared" si="15"/>
        <v>Dec</v>
      </c>
    </row>
    <row r="1021" spans="1:19" ht="15.75" x14ac:dyDescent="0.25">
      <c r="A1021" s="283">
        <v>3858024002</v>
      </c>
      <c r="B1021" t="str">
        <f>VLOOKUP(A1021,'Energy Provider Accounts'!C:D,2,FALSE)</f>
        <v>Parks &amp; Rec</v>
      </c>
      <c r="C1021" t="s">
        <v>342</v>
      </c>
      <c r="D1021" s="284">
        <v>42396</v>
      </c>
      <c r="F1021">
        <v>30</v>
      </c>
      <c r="H1021" t="s">
        <v>414</v>
      </c>
      <c r="I1021" s="285">
        <v>8</v>
      </c>
      <c r="J1021">
        <v>0</v>
      </c>
      <c r="K1021">
        <v>0</v>
      </c>
      <c r="L1021">
        <v>0</v>
      </c>
      <c r="M1021" s="286">
        <v>79.680000000000007</v>
      </c>
      <c r="N1021">
        <v>79.680000000000007</v>
      </c>
      <c r="O1021">
        <f t="shared" ref="O1021:O1041" si="16">YEAR(D1021)</f>
        <v>2016</v>
      </c>
      <c r="P1021">
        <f t="shared" ref="P1021:P1041" si="17">MONTH(D1021)</f>
        <v>1</v>
      </c>
      <c r="Q1021">
        <f t="shared" ref="Q1021:Q1041" si="18">DAY(D1021)</f>
        <v>27</v>
      </c>
      <c r="S1021" s="237" t="str">
        <f t="shared" si="15"/>
        <v>Jan</v>
      </c>
    </row>
    <row r="1022" spans="1:19" ht="15.75" x14ac:dyDescent="0.25">
      <c r="A1022" s="283">
        <v>3858024002</v>
      </c>
      <c r="B1022" t="str">
        <f>VLOOKUP(A1022,'Energy Provider Accounts'!C:D,2,FALSE)</f>
        <v>Parks &amp; Rec</v>
      </c>
      <c r="C1022" t="s">
        <v>342</v>
      </c>
      <c r="D1022" s="284">
        <v>42465</v>
      </c>
      <c r="F1022">
        <v>69</v>
      </c>
      <c r="H1022" t="s">
        <v>414</v>
      </c>
      <c r="I1022" s="285">
        <v>9</v>
      </c>
      <c r="J1022">
        <v>0</v>
      </c>
      <c r="K1022">
        <v>0</v>
      </c>
      <c r="L1022">
        <v>0</v>
      </c>
      <c r="M1022" s="286">
        <v>90.82</v>
      </c>
      <c r="N1022">
        <v>90.82</v>
      </c>
      <c r="O1022">
        <f t="shared" si="16"/>
        <v>2016</v>
      </c>
      <c r="P1022">
        <f t="shared" si="17"/>
        <v>4</v>
      </c>
      <c r="Q1022">
        <f t="shared" si="18"/>
        <v>5</v>
      </c>
      <c r="S1022" s="237" t="str">
        <f t="shared" si="15"/>
        <v>Apr</v>
      </c>
    </row>
    <row r="1023" spans="1:19" ht="15.75" x14ac:dyDescent="0.25">
      <c r="A1023" s="283">
        <v>3858024002</v>
      </c>
      <c r="B1023" t="str">
        <f>VLOOKUP(A1023,'Energy Provider Accounts'!C:D,2,FALSE)</f>
        <v>Parks &amp; Rec</v>
      </c>
      <c r="C1023" t="s">
        <v>342</v>
      </c>
      <c r="D1023" s="284">
        <v>42517</v>
      </c>
      <c r="F1023">
        <v>52</v>
      </c>
      <c r="H1023" t="s">
        <v>414</v>
      </c>
      <c r="I1023" s="285">
        <v>96</v>
      </c>
      <c r="J1023">
        <v>0</v>
      </c>
      <c r="K1023">
        <v>0</v>
      </c>
      <c r="L1023">
        <v>0</v>
      </c>
      <c r="M1023" s="286">
        <v>138.5</v>
      </c>
      <c r="N1023">
        <v>138.5</v>
      </c>
      <c r="O1023">
        <f t="shared" si="16"/>
        <v>2016</v>
      </c>
      <c r="P1023">
        <f t="shared" si="17"/>
        <v>5</v>
      </c>
      <c r="Q1023">
        <f t="shared" si="18"/>
        <v>27</v>
      </c>
      <c r="S1023" s="237" t="str">
        <f t="shared" si="15"/>
        <v>May</v>
      </c>
    </row>
    <row r="1024" spans="1:19" ht="15.75" x14ac:dyDescent="0.25">
      <c r="A1024" s="283">
        <v>3858024002</v>
      </c>
      <c r="B1024" t="str">
        <f>VLOOKUP(A1024,'Energy Provider Accounts'!C:D,2,FALSE)</f>
        <v>Parks &amp; Rec</v>
      </c>
      <c r="C1024" t="s">
        <v>342</v>
      </c>
      <c r="D1024" s="284">
        <v>42551</v>
      </c>
      <c r="F1024">
        <v>34</v>
      </c>
      <c r="H1024" t="s">
        <v>414</v>
      </c>
      <c r="I1024" s="285">
        <v>30</v>
      </c>
      <c r="J1024">
        <v>0</v>
      </c>
      <c r="K1024">
        <v>0</v>
      </c>
      <c r="L1024">
        <v>0</v>
      </c>
      <c r="M1024" s="286">
        <v>62</v>
      </c>
      <c r="N1024">
        <v>62</v>
      </c>
      <c r="O1024">
        <f t="shared" si="16"/>
        <v>2016</v>
      </c>
      <c r="P1024">
        <f t="shared" si="17"/>
        <v>6</v>
      </c>
      <c r="Q1024">
        <f t="shared" si="18"/>
        <v>30</v>
      </c>
      <c r="S1024" s="237" t="str">
        <f t="shared" si="15"/>
        <v>Jun</v>
      </c>
    </row>
    <row r="1025" spans="1:19" ht="15.75" x14ac:dyDescent="0.25">
      <c r="A1025" s="283">
        <v>3858024002</v>
      </c>
      <c r="B1025" t="str">
        <f>VLOOKUP(A1025,'Energy Provider Accounts'!C:D,2,FALSE)</f>
        <v>Parks &amp; Rec</v>
      </c>
      <c r="C1025" t="s">
        <v>342</v>
      </c>
      <c r="D1025" s="284">
        <v>42578</v>
      </c>
      <c r="F1025">
        <v>27</v>
      </c>
      <c r="H1025" t="s">
        <v>414</v>
      </c>
      <c r="I1025" s="285">
        <v>75</v>
      </c>
      <c r="J1025">
        <v>0</v>
      </c>
      <c r="K1025">
        <v>0</v>
      </c>
      <c r="L1025">
        <v>0</v>
      </c>
      <c r="M1025" s="286">
        <v>105.41</v>
      </c>
      <c r="N1025">
        <v>105.41</v>
      </c>
      <c r="O1025">
        <f t="shared" si="16"/>
        <v>2016</v>
      </c>
      <c r="P1025">
        <f t="shared" si="17"/>
        <v>7</v>
      </c>
      <c r="Q1025">
        <f t="shared" si="18"/>
        <v>27</v>
      </c>
      <c r="S1025" s="237" t="str">
        <f t="shared" si="15"/>
        <v>Jul</v>
      </c>
    </row>
    <row r="1026" spans="1:19" ht="15.75" x14ac:dyDescent="0.25">
      <c r="A1026" s="283">
        <v>3858024002</v>
      </c>
      <c r="B1026" t="str">
        <f>VLOOKUP(A1026,'Energy Provider Accounts'!C:D,2,FALSE)</f>
        <v>Parks &amp; Rec</v>
      </c>
      <c r="C1026" t="s">
        <v>342</v>
      </c>
      <c r="D1026" s="284">
        <v>42612</v>
      </c>
      <c r="F1026">
        <v>34</v>
      </c>
      <c r="H1026" t="s">
        <v>414</v>
      </c>
      <c r="I1026" s="285">
        <v>0</v>
      </c>
      <c r="J1026">
        <v>0</v>
      </c>
      <c r="K1026">
        <v>0</v>
      </c>
      <c r="L1026">
        <v>0</v>
      </c>
      <c r="M1026" s="286">
        <v>0</v>
      </c>
      <c r="N1026">
        <v>0</v>
      </c>
      <c r="O1026">
        <f t="shared" si="16"/>
        <v>2016</v>
      </c>
      <c r="P1026">
        <f t="shared" si="17"/>
        <v>8</v>
      </c>
      <c r="Q1026">
        <f t="shared" si="18"/>
        <v>30</v>
      </c>
      <c r="S1026" s="237" t="str">
        <f t="shared" ref="S1026:S1089" si="19">CHOOSE(P1026,"Jan","Feb","Mar","Apr","May","Jun","Jul","Aug","Sep","Oct","Nov","Dec")</f>
        <v>Aug</v>
      </c>
    </row>
    <row r="1027" spans="1:19" ht="15.75" x14ac:dyDescent="0.25">
      <c r="A1027" s="283">
        <v>3858024002</v>
      </c>
      <c r="B1027" t="str">
        <f>VLOOKUP(A1027,'Energy Provider Accounts'!C:D,2,FALSE)</f>
        <v>Parks &amp; Rec</v>
      </c>
      <c r="C1027" t="s">
        <v>342</v>
      </c>
      <c r="D1027" s="284">
        <v>42639</v>
      </c>
      <c r="F1027">
        <v>27</v>
      </c>
      <c r="H1027" t="s">
        <v>414</v>
      </c>
      <c r="I1027" s="285">
        <v>23</v>
      </c>
      <c r="J1027">
        <v>0</v>
      </c>
      <c r="K1027">
        <v>0</v>
      </c>
      <c r="L1027">
        <v>0</v>
      </c>
      <c r="M1027" s="286">
        <v>94.05</v>
      </c>
      <c r="N1027">
        <v>94.05</v>
      </c>
      <c r="O1027">
        <f t="shared" si="16"/>
        <v>2016</v>
      </c>
      <c r="P1027">
        <f t="shared" si="17"/>
        <v>9</v>
      </c>
      <c r="Q1027">
        <f t="shared" si="18"/>
        <v>26</v>
      </c>
      <c r="S1027" s="237" t="str">
        <f t="shared" si="19"/>
        <v>Sep</v>
      </c>
    </row>
    <row r="1028" spans="1:19" ht="15.75" x14ac:dyDescent="0.25">
      <c r="A1028" s="283">
        <v>3858024002</v>
      </c>
      <c r="B1028" t="str">
        <f>VLOOKUP(A1028,'Energy Provider Accounts'!C:D,2,FALSE)</f>
        <v>Parks &amp; Rec</v>
      </c>
      <c r="C1028" t="s">
        <v>342</v>
      </c>
      <c r="D1028" s="284">
        <v>42671</v>
      </c>
      <c r="F1028">
        <v>32</v>
      </c>
      <c r="H1028" t="s">
        <v>414</v>
      </c>
      <c r="I1028" s="285">
        <v>0</v>
      </c>
      <c r="J1028">
        <v>0</v>
      </c>
      <c r="K1028">
        <v>0</v>
      </c>
      <c r="L1028">
        <v>0</v>
      </c>
      <c r="M1028" s="286">
        <v>0</v>
      </c>
      <c r="N1028">
        <v>0</v>
      </c>
      <c r="O1028">
        <f t="shared" si="16"/>
        <v>2016</v>
      </c>
      <c r="P1028">
        <f t="shared" si="17"/>
        <v>10</v>
      </c>
      <c r="Q1028">
        <f t="shared" si="18"/>
        <v>28</v>
      </c>
      <c r="S1028" s="237" t="str">
        <f t="shared" si="19"/>
        <v>Oct</v>
      </c>
    </row>
    <row r="1029" spans="1:19" ht="15.75" x14ac:dyDescent="0.25">
      <c r="A1029" s="283">
        <v>3858024002</v>
      </c>
      <c r="B1029" t="str">
        <f>VLOOKUP(A1029,'Energy Provider Accounts'!C:D,2,FALSE)</f>
        <v>Parks &amp; Rec</v>
      </c>
      <c r="C1029" t="s">
        <v>342</v>
      </c>
      <c r="D1029" s="284">
        <v>42704</v>
      </c>
      <c r="F1029">
        <v>33</v>
      </c>
      <c r="H1029" t="s">
        <v>414</v>
      </c>
      <c r="I1029" s="285">
        <v>12</v>
      </c>
      <c r="J1029">
        <v>0</v>
      </c>
      <c r="K1029">
        <v>0</v>
      </c>
      <c r="L1029">
        <v>0</v>
      </c>
      <c r="M1029" s="286">
        <v>84.12</v>
      </c>
      <c r="N1029">
        <v>84.12</v>
      </c>
      <c r="O1029">
        <f t="shared" si="16"/>
        <v>2016</v>
      </c>
      <c r="P1029">
        <f t="shared" si="17"/>
        <v>11</v>
      </c>
      <c r="Q1029">
        <f t="shared" si="18"/>
        <v>30</v>
      </c>
      <c r="S1029" s="237" t="str">
        <f t="shared" si="19"/>
        <v>Nov</v>
      </c>
    </row>
    <row r="1030" spans="1:19" ht="15.75" x14ac:dyDescent="0.25">
      <c r="A1030" s="283">
        <v>3858024002</v>
      </c>
      <c r="B1030" t="str">
        <f>VLOOKUP(A1030,'Energy Provider Accounts'!C:D,2,FALSE)</f>
        <v>Parks &amp; Rec</v>
      </c>
      <c r="C1030" t="s">
        <v>342</v>
      </c>
      <c r="D1030" s="284">
        <v>42738</v>
      </c>
      <c r="F1030">
        <v>34</v>
      </c>
      <c r="H1030" t="s">
        <v>414</v>
      </c>
      <c r="I1030" s="285">
        <v>0</v>
      </c>
      <c r="J1030">
        <v>0</v>
      </c>
      <c r="K1030">
        <v>0</v>
      </c>
      <c r="L1030">
        <v>0</v>
      </c>
      <c r="M1030" s="286">
        <v>0</v>
      </c>
      <c r="N1030">
        <v>0</v>
      </c>
      <c r="O1030">
        <f t="shared" si="16"/>
        <v>2017</v>
      </c>
      <c r="P1030">
        <f t="shared" si="17"/>
        <v>1</v>
      </c>
      <c r="Q1030">
        <f t="shared" si="18"/>
        <v>3</v>
      </c>
      <c r="S1030" s="237" t="str">
        <f t="shared" si="19"/>
        <v>Jan</v>
      </c>
    </row>
    <row r="1031" spans="1:19" ht="15.75" x14ac:dyDescent="0.25">
      <c r="A1031" s="283">
        <v>3858024002</v>
      </c>
      <c r="B1031" t="str">
        <f>VLOOKUP(A1031,'Energy Provider Accounts'!C:D,2,FALSE)</f>
        <v>Parks &amp; Rec</v>
      </c>
      <c r="C1031" t="s">
        <v>342</v>
      </c>
      <c r="D1031" s="284">
        <v>42765</v>
      </c>
      <c r="F1031">
        <v>27</v>
      </c>
      <c r="H1031" t="s">
        <v>414</v>
      </c>
      <c r="I1031" s="285">
        <v>8</v>
      </c>
      <c r="J1031">
        <v>0</v>
      </c>
      <c r="K1031">
        <v>0</v>
      </c>
      <c r="L1031">
        <v>0</v>
      </c>
      <c r="M1031" s="286">
        <v>82.24</v>
      </c>
      <c r="N1031">
        <v>82.24</v>
      </c>
      <c r="O1031">
        <f t="shared" si="16"/>
        <v>2017</v>
      </c>
      <c r="P1031">
        <f t="shared" si="17"/>
        <v>1</v>
      </c>
      <c r="Q1031">
        <f t="shared" si="18"/>
        <v>30</v>
      </c>
      <c r="S1031" s="237" t="str">
        <f t="shared" si="19"/>
        <v>Jan</v>
      </c>
    </row>
    <row r="1032" spans="1:19" ht="15.75" x14ac:dyDescent="0.25">
      <c r="A1032" s="283">
        <v>3858024002</v>
      </c>
      <c r="B1032" t="str">
        <f>VLOOKUP(A1032,'Energy Provider Accounts'!C:D,2,FALSE)</f>
        <v>Parks &amp; Rec</v>
      </c>
      <c r="C1032" t="s">
        <v>342</v>
      </c>
      <c r="D1032" s="284">
        <v>42796</v>
      </c>
      <c r="F1032">
        <v>31</v>
      </c>
      <c r="H1032" t="s">
        <v>414</v>
      </c>
      <c r="I1032" s="285">
        <v>0</v>
      </c>
      <c r="J1032">
        <v>0</v>
      </c>
      <c r="K1032">
        <v>0</v>
      </c>
      <c r="L1032">
        <v>0</v>
      </c>
      <c r="M1032" s="286">
        <v>0</v>
      </c>
      <c r="N1032">
        <v>0</v>
      </c>
      <c r="O1032">
        <f t="shared" si="16"/>
        <v>2017</v>
      </c>
      <c r="P1032">
        <f t="shared" si="17"/>
        <v>3</v>
      </c>
      <c r="Q1032">
        <f t="shared" si="18"/>
        <v>2</v>
      </c>
      <c r="S1032" s="237" t="str">
        <f t="shared" si="19"/>
        <v>Mar</v>
      </c>
    </row>
    <row r="1033" spans="1:19" ht="15.75" x14ac:dyDescent="0.25">
      <c r="A1033" s="283">
        <v>3858024002</v>
      </c>
      <c r="B1033" t="str">
        <f>VLOOKUP(A1033,'Energy Provider Accounts'!C:D,2,FALSE)</f>
        <v>Parks &amp; Rec</v>
      </c>
      <c r="C1033" t="s">
        <v>342</v>
      </c>
      <c r="D1033" s="284">
        <v>42822</v>
      </c>
      <c r="F1033">
        <v>26</v>
      </c>
      <c r="H1033" t="s">
        <v>414</v>
      </c>
      <c r="I1033" s="285">
        <v>8</v>
      </c>
      <c r="J1033">
        <v>0</v>
      </c>
      <c r="K1033">
        <v>0</v>
      </c>
      <c r="L1033">
        <v>0</v>
      </c>
      <c r="M1033" s="286">
        <v>82.67</v>
      </c>
      <c r="N1033">
        <v>82.67</v>
      </c>
      <c r="O1033">
        <f t="shared" si="16"/>
        <v>2017</v>
      </c>
      <c r="P1033">
        <f t="shared" si="17"/>
        <v>3</v>
      </c>
      <c r="Q1033">
        <f t="shared" si="18"/>
        <v>28</v>
      </c>
      <c r="S1033" s="237" t="str">
        <f t="shared" si="19"/>
        <v>Mar</v>
      </c>
    </row>
    <row r="1034" spans="1:19" ht="15.75" x14ac:dyDescent="0.25">
      <c r="A1034" s="283">
        <v>3858024002</v>
      </c>
      <c r="B1034" t="str">
        <f>VLOOKUP(A1034,'Energy Provider Accounts'!C:D,2,FALSE)</f>
        <v>Parks &amp; Rec</v>
      </c>
      <c r="C1034" t="s">
        <v>342</v>
      </c>
      <c r="D1034" s="284">
        <v>42856</v>
      </c>
      <c r="F1034">
        <v>34</v>
      </c>
      <c r="H1034" t="s">
        <v>414</v>
      </c>
      <c r="I1034" s="285">
        <v>47</v>
      </c>
      <c r="J1034">
        <v>0</v>
      </c>
      <c r="K1034">
        <v>0</v>
      </c>
      <c r="L1034">
        <v>0</v>
      </c>
      <c r="M1034" s="286">
        <v>88.8</v>
      </c>
      <c r="N1034">
        <v>88.8</v>
      </c>
      <c r="O1034">
        <f t="shared" si="16"/>
        <v>2017</v>
      </c>
      <c r="P1034">
        <f t="shared" si="17"/>
        <v>5</v>
      </c>
      <c r="Q1034">
        <f t="shared" si="18"/>
        <v>1</v>
      </c>
      <c r="S1034" s="237" t="str">
        <f t="shared" si="19"/>
        <v>May</v>
      </c>
    </row>
    <row r="1035" spans="1:19" ht="15.75" x14ac:dyDescent="0.25">
      <c r="A1035" s="283">
        <v>3858024002</v>
      </c>
      <c r="B1035" t="str">
        <f>VLOOKUP(A1035,'Energy Provider Accounts'!C:D,2,FALSE)</f>
        <v>Parks &amp; Rec</v>
      </c>
      <c r="C1035" t="s">
        <v>342</v>
      </c>
      <c r="D1035" s="284">
        <v>42886</v>
      </c>
      <c r="F1035">
        <v>30</v>
      </c>
      <c r="H1035" t="s">
        <v>414</v>
      </c>
      <c r="I1035" s="285">
        <v>36</v>
      </c>
      <c r="J1035">
        <v>0</v>
      </c>
      <c r="K1035">
        <v>0</v>
      </c>
      <c r="L1035">
        <v>0</v>
      </c>
      <c r="M1035" s="286">
        <v>76.010000000000005</v>
      </c>
      <c r="N1035">
        <v>76.010000000000005</v>
      </c>
      <c r="O1035">
        <f t="shared" si="16"/>
        <v>2017</v>
      </c>
      <c r="P1035">
        <f t="shared" si="17"/>
        <v>5</v>
      </c>
      <c r="Q1035">
        <f t="shared" si="18"/>
        <v>31</v>
      </c>
      <c r="S1035" s="237" t="str">
        <f t="shared" si="19"/>
        <v>May</v>
      </c>
    </row>
    <row r="1036" spans="1:19" ht="15.75" x14ac:dyDescent="0.25">
      <c r="A1036" s="283">
        <v>3858024002</v>
      </c>
      <c r="B1036" t="str">
        <f>VLOOKUP(A1036,'Energy Provider Accounts'!C:D,2,FALSE)</f>
        <v>Parks &amp; Rec</v>
      </c>
      <c r="C1036" t="s">
        <v>342</v>
      </c>
      <c r="D1036" s="284">
        <v>42915</v>
      </c>
      <c r="F1036">
        <v>29</v>
      </c>
      <c r="H1036" t="s">
        <v>414</v>
      </c>
      <c r="I1036" s="285">
        <v>30</v>
      </c>
      <c r="J1036">
        <v>0</v>
      </c>
      <c r="K1036">
        <v>0</v>
      </c>
      <c r="L1036">
        <v>0</v>
      </c>
      <c r="M1036" s="286">
        <v>70.87</v>
      </c>
      <c r="N1036">
        <v>70.87</v>
      </c>
      <c r="O1036">
        <f t="shared" si="16"/>
        <v>2017</v>
      </c>
      <c r="P1036">
        <f t="shared" si="17"/>
        <v>6</v>
      </c>
      <c r="Q1036">
        <f t="shared" si="18"/>
        <v>29</v>
      </c>
      <c r="S1036" s="237" t="str">
        <f t="shared" si="19"/>
        <v>Jun</v>
      </c>
    </row>
    <row r="1037" spans="1:19" ht="15.75" x14ac:dyDescent="0.25">
      <c r="A1037" s="283">
        <v>3858024002</v>
      </c>
      <c r="B1037" t="str">
        <f>VLOOKUP(A1037,'Energy Provider Accounts'!C:D,2,FALSE)</f>
        <v>Parks &amp; Rec</v>
      </c>
      <c r="C1037" t="s">
        <v>342</v>
      </c>
      <c r="D1037" s="284">
        <v>42942</v>
      </c>
      <c r="F1037">
        <v>27</v>
      </c>
      <c r="H1037" t="s">
        <v>414</v>
      </c>
      <c r="I1037" s="285">
        <v>183</v>
      </c>
      <c r="J1037">
        <v>0</v>
      </c>
      <c r="K1037">
        <v>0</v>
      </c>
      <c r="L1037">
        <v>0</v>
      </c>
      <c r="M1037" s="286">
        <v>227.14</v>
      </c>
      <c r="N1037">
        <v>227.14</v>
      </c>
      <c r="O1037">
        <f t="shared" si="16"/>
        <v>2017</v>
      </c>
      <c r="P1037">
        <f t="shared" si="17"/>
        <v>7</v>
      </c>
      <c r="Q1037">
        <f t="shared" si="18"/>
        <v>26</v>
      </c>
      <c r="S1037" s="237" t="str">
        <f t="shared" si="19"/>
        <v>Jul</v>
      </c>
    </row>
    <row r="1038" spans="1:19" ht="15.75" x14ac:dyDescent="0.25">
      <c r="A1038" s="283">
        <v>3858024002</v>
      </c>
      <c r="B1038" t="str">
        <f>VLOOKUP(A1038,'Energy Provider Accounts'!C:D,2,FALSE)</f>
        <v>Parks &amp; Rec</v>
      </c>
      <c r="C1038" t="s">
        <v>342</v>
      </c>
      <c r="D1038" s="284">
        <v>42979</v>
      </c>
      <c r="F1038">
        <v>37</v>
      </c>
      <c r="H1038" t="s">
        <v>414</v>
      </c>
      <c r="I1038" s="285">
        <v>39</v>
      </c>
      <c r="J1038">
        <v>0</v>
      </c>
      <c r="K1038">
        <v>0</v>
      </c>
      <c r="L1038">
        <v>0</v>
      </c>
      <c r="M1038" s="286">
        <v>89.96</v>
      </c>
      <c r="N1038">
        <v>89.96</v>
      </c>
      <c r="O1038">
        <f t="shared" si="16"/>
        <v>2017</v>
      </c>
      <c r="P1038">
        <f t="shared" si="17"/>
        <v>9</v>
      </c>
      <c r="Q1038">
        <f t="shared" si="18"/>
        <v>1</v>
      </c>
      <c r="S1038" s="237" t="str">
        <f t="shared" si="19"/>
        <v>Sep</v>
      </c>
    </row>
    <row r="1039" spans="1:19" ht="15.75" x14ac:dyDescent="0.25">
      <c r="A1039" s="283">
        <v>3858024002</v>
      </c>
      <c r="B1039" t="str">
        <f>VLOOKUP(A1039,'Energy Provider Accounts'!C:D,2,FALSE)</f>
        <v>Parks &amp; Rec</v>
      </c>
      <c r="C1039" t="s">
        <v>342</v>
      </c>
      <c r="D1039" s="284">
        <v>43003</v>
      </c>
      <c r="F1039">
        <v>24</v>
      </c>
      <c r="H1039" t="s">
        <v>414</v>
      </c>
      <c r="I1039" s="285">
        <v>13</v>
      </c>
      <c r="J1039">
        <v>0</v>
      </c>
      <c r="K1039">
        <v>0</v>
      </c>
      <c r="L1039">
        <v>0</v>
      </c>
      <c r="M1039" s="286">
        <v>37.270000000000003</v>
      </c>
      <c r="N1039">
        <v>37.270000000000003</v>
      </c>
      <c r="O1039">
        <f t="shared" si="16"/>
        <v>2017</v>
      </c>
      <c r="P1039">
        <f t="shared" si="17"/>
        <v>9</v>
      </c>
      <c r="Q1039">
        <f t="shared" si="18"/>
        <v>25</v>
      </c>
      <c r="S1039" s="237" t="str">
        <f t="shared" si="19"/>
        <v>Sep</v>
      </c>
    </row>
    <row r="1040" spans="1:19" ht="15.75" x14ac:dyDescent="0.25">
      <c r="A1040" s="283">
        <v>3858024002</v>
      </c>
      <c r="B1040" t="str">
        <f>VLOOKUP(A1040,'Energy Provider Accounts'!C:D,2,FALSE)</f>
        <v>Parks &amp; Rec</v>
      </c>
      <c r="C1040" t="s">
        <v>342</v>
      </c>
      <c r="D1040" s="284">
        <v>43035</v>
      </c>
      <c r="F1040">
        <v>32</v>
      </c>
      <c r="H1040" t="s">
        <v>414</v>
      </c>
      <c r="I1040" s="285">
        <v>0</v>
      </c>
      <c r="J1040">
        <v>0</v>
      </c>
      <c r="K1040">
        <v>0</v>
      </c>
      <c r="L1040">
        <v>0</v>
      </c>
      <c r="M1040" s="286">
        <v>0</v>
      </c>
      <c r="N1040">
        <v>0</v>
      </c>
      <c r="O1040">
        <f t="shared" si="16"/>
        <v>2017</v>
      </c>
      <c r="P1040">
        <f t="shared" si="17"/>
        <v>10</v>
      </c>
      <c r="Q1040">
        <f t="shared" si="18"/>
        <v>27</v>
      </c>
      <c r="S1040" s="237" t="str">
        <f t="shared" si="19"/>
        <v>Oct</v>
      </c>
    </row>
    <row r="1041" spans="1:19" ht="15.75" x14ac:dyDescent="0.25">
      <c r="A1041" s="283">
        <v>3858024002</v>
      </c>
      <c r="B1041" t="str">
        <f>VLOOKUP(A1041,'Energy Provider Accounts'!C:D,2,FALSE)</f>
        <v>Parks &amp; Rec</v>
      </c>
      <c r="C1041" t="s">
        <v>342</v>
      </c>
      <c r="D1041" s="284">
        <v>43068</v>
      </c>
      <c r="F1041">
        <v>33</v>
      </c>
      <c r="H1041" t="s">
        <v>414</v>
      </c>
      <c r="I1041" s="285">
        <v>0</v>
      </c>
      <c r="J1041">
        <v>0</v>
      </c>
      <c r="K1041">
        <v>0</v>
      </c>
      <c r="L1041">
        <v>0</v>
      </c>
      <c r="M1041" s="286">
        <v>78.03</v>
      </c>
      <c r="N1041">
        <v>78.03</v>
      </c>
      <c r="O1041">
        <f t="shared" si="16"/>
        <v>2017</v>
      </c>
      <c r="P1041">
        <f t="shared" si="17"/>
        <v>11</v>
      </c>
      <c r="Q1041">
        <f t="shared" si="18"/>
        <v>29</v>
      </c>
      <c r="S1041" s="237" t="str">
        <f t="shared" si="19"/>
        <v>Nov</v>
      </c>
    </row>
    <row r="1042" spans="1:19" x14ac:dyDescent="0.25">
      <c r="A1042">
        <v>3858025001</v>
      </c>
      <c r="B1042" t="str">
        <f>VLOOKUP(A1042,'Energy Provider Accounts'!C:D,2,FALSE)</f>
        <v>Parks &amp; Rec</v>
      </c>
      <c r="C1042" t="s">
        <v>342</v>
      </c>
      <c r="D1042" s="3">
        <v>42396</v>
      </c>
      <c r="E1042" s="11" t="s">
        <v>537</v>
      </c>
      <c r="F1042">
        <v>60</v>
      </c>
      <c r="G1042" t="s">
        <v>344</v>
      </c>
      <c r="H1042" t="s">
        <v>414</v>
      </c>
      <c r="I1042">
        <v>94</v>
      </c>
      <c r="J1042">
        <v>0</v>
      </c>
      <c r="K1042">
        <v>0</v>
      </c>
      <c r="L1042">
        <v>40.450000000000003</v>
      </c>
      <c r="M1042">
        <v>123.46</v>
      </c>
      <c r="N1042">
        <v>163.98</v>
      </c>
      <c r="O1042">
        <v>2016</v>
      </c>
      <c r="P1042">
        <v>1</v>
      </c>
      <c r="Q1042">
        <v>27</v>
      </c>
      <c r="R1042">
        <v>20151128</v>
      </c>
      <c r="S1042" s="237" t="str">
        <f t="shared" si="19"/>
        <v>Jan</v>
      </c>
    </row>
    <row r="1043" spans="1:19" x14ac:dyDescent="0.25">
      <c r="A1043">
        <v>3858025001</v>
      </c>
      <c r="B1043" t="str">
        <f>VLOOKUP(A1043,'Energy Provider Accounts'!C:D,2,FALSE)</f>
        <v>Parks &amp; Rec</v>
      </c>
      <c r="C1043" t="s">
        <v>342</v>
      </c>
      <c r="D1043" s="3">
        <v>42457</v>
      </c>
      <c r="E1043" s="11" t="s">
        <v>528</v>
      </c>
      <c r="F1043">
        <v>60</v>
      </c>
      <c r="G1043" t="s">
        <v>344</v>
      </c>
      <c r="H1043" t="s">
        <v>414</v>
      </c>
      <c r="I1043">
        <v>266</v>
      </c>
      <c r="J1043">
        <v>0</v>
      </c>
      <c r="K1043">
        <v>0</v>
      </c>
      <c r="L1043">
        <v>97.87</v>
      </c>
      <c r="M1043">
        <v>199.83</v>
      </c>
      <c r="N1043">
        <v>297.77999999999997</v>
      </c>
      <c r="O1043">
        <v>2016</v>
      </c>
      <c r="P1043">
        <v>3</v>
      </c>
      <c r="Q1043">
        <v>28</v>
      </c>
      <c r="R1043">
        <v>20160128</v>
      </c>
      <c r="S1043" s="237" t="str">
        <f t="shared" si="19"/>
        <v>Mar</v>
      </c>
    </row>
    <row r="1044" spans="1:19" x14ac:dyDescent="0.25">
      <c r="A1044">
        <v>3858025001</v>
      </c>
      <c r="B1044" t="str">
        <f>VLOOKUP(A1044,'Energy Provider Accounts'!C:D,2,FALSE)</f>
        <v>Parks &amp; Rec</v>
      </c>
      <c r="C1044" t="s">
        <v>342</v>
      </c>
      <c r="D1044" s="3">
        <v>42517</v>
      </c>
      <c r="E1044" s="11" t="s">
        <v>529</v>
      </c>
      <c r="F1044">
        <v>60</v>
      </c>
      <c r="G1044" t="s">
        <v>344</v>
      </c>
      <c r="H1044" t="s">
        <v>414</v>
      </c>
      <c r="I1044">
        <v>0</v>
      </c>
      <c r="J1044">
        <v>0</v>
      </c>
      <c r="K1044">
        <v>0</v>
      </c>
      <c r="L1044">
        <v>0</v>
      </c>
      <c r="M1044">
        <v>74</v>
      </c>
      <c r="N1044">
        <v>74.02</v>
      </c>
      <c r="O1044">
        <v>2016</v>
      </c>
      <c r="P1044">
        <v>5</v>
      </c>
      <c r="Q1044">
        <v>27</v>
      </c>
      <c r="R1044">
        <v>20160328</v>
      </c>
      <c r="S1044" s="237" t="str">
        <f t="shared" si="19"/>
        <v>May</v>
      </c>
    </row>
    <row r="1045" spans="1:19" x14ac:dyDescent="0.25">
      <c r="A1045">
        <v>3858025001</v>
      </c>
      <c r="B1045" t="str">
        <f>VLOOKUP(A1045,'Energy Provider Accounts'!C:D,2,FALSE)</f>
        <v>Parks &amp; Rec</v>
      </c>
      <c r="C1045" t="s">
        <v>342</v>
      </c>
      <c r="D1045" s="3">
        <v>42551</v>
      </c>
      <c r="E1045" s="11" t="s">
        <v>538</v>
      </c>
      <c r="F1045">
        <v>30</v>
      </c>
      <c r="G1045" t="s">
        <v>413</v>
      </c>
      <c r="H1045" t="s">
        <v>414</v>
      </c>
      <c r="I1045">
        <v>17</v>
      </c>
      <c r="J1045">
        <v>0</v>
      </c>
      <c r="K1045">
        <v>0</v>
      </c>
      <c r="L1045">
        <v>5.93</v>
      </c>
      <c r="M1045">
        <v>44.75</v>
      </c>
      <c r="N1045">
        <v>50.69</v>
      </c>
      <c r="O1045">
        <v>2016</v>
      </c>
      <c r="P1045">
        <v>6</v>
      </c>
      <c r="Q1045">
        <v>30</v>
      </c>
      <c r="R1045">
        <v>20160531</v>
      </c>
      <c r="S1045" s="237" t="str">
        <f t="shared" si="19"/>
        <v>Jun</v>
      </c>
    </row>
    <row r="1046" spans="1:19" x14ac:dyDescent="0.25">
      <c r="A1046">
        <v>3858025001</v>
      </c>
      <c r="B1046" t="str">
        <f>VLOOKUP(A1046,'Energy Provider Accounts'!C:D,2,FALSE)</f>
        <v>Parks &amp; Rec</v>
      </c>
      <c r="C1046" t="s">
        <v>342</v>
      </c>
      <c r="D1046" s="3">
        <v>42578</v>
      </c>
      <c r="E1046" s="11" t="s">
        <v>530</v>
      </c>
      <c r="F1046">
        <v>60</v>
      </c>
      <c r="G1046" t="s">
        <v>344</v>
      </c>
      <c r="H1046" t="s">
        <v>414</v>
      </c>
      <c r="I1046">
        <v>0</v>
      </c>
      <c r="J1046">
        <v>0</v>
      </c>
      <c r="K1046">
        <v>0</v>
      </c>
      <c r="L1046">
        <v>0</v>
      </c>
      <c r="M1046">
        <v>74.900000000000006</v>
      </c>
      <c r="N1046">
        <v>74.92</v>
      </c>
      <c r="O1046">
        <v>2016</v>
      </c>
      <c r="P1046">
        <v>7</v>
      </c>
      <c r="Q1046">
        <v>27</v>
      </c>
      <c r="R1046">
        <v>20160528</v>
      </c>
      <c r="S1046" s="237" t="str">
        <f t="shared" si="19"/>
        <v>Jul</v>
      </c>
    </row>
    <row r="1047" spans="1:19" x14ac:dyDescent="0.25">
      <c r="A1047">
        <v>3858025001</v>
      </c>
      <c r="B1047" t="str">
        <f>VLOOKUP(A1047,'Energy Provider Accounts'!C:D,2,FALSE)</f>
        <v>Parks &amp; Rec</v>
      </c>
      <c r="C1047" t="s">
        <v>342</v>
      </c>
      <c r="D1047" s="3">
        <v>42612</v>
      </c>
      <c r="E1047" s="11" t="s">
        <v>539</v>
      </c>
      <c r="F1047">
        <v>30</v>
      </c>
      <c r="G1047" t="s">
        <v>413</v>
      </c>
      <c r="H1047" t="s">
        <v>414</v>
      </c>
      <c r="I1047">
        <v>17</v>
      </c>
      <c r="J1047">
        <v>0</v>
      </c>
      <c r="K1047">
        <v>0</v>
      </c>
      <c r="L1047">
        <v>6.41</v>
      </c>
      <c r="M1047">
        <v>45.96</v>
      </c>
      <c r="N1047">
        <v>52.38</v>
      </c>
      <c r="O1047">
        <v>2016</v>
      </c>
      <c r="P1047">
        <v>8</v>
      </c>
      <c r="Q1047">
        <v>30</v>
      </c>
      <c r="R1047">
        <v>20160731</v>
      </c>
      <c r="S1047" s="237" t="str">
        <f t="shared" si="19"/>
        <v>Aug</v>
      </c>
    </row>
    <row r="1048" spans="1:19" x14ac:dyDescent="0.25">
      <c r="A1048">
        <v>3858025001</v>
      </c>
      <c r="B1048" t="str">
        <f>VLOOKUP(A1048,'Energy Provider Accounts'!C:D,2,FALSE)</f>
        <v>Parks &amp; Rec</v>
      </c>
      <c r="C1048" t="s">
        <v>342</v>
      </c>
      <c r="D1048" s="3">
        <v>42639</v>
      </c>
      <c r="E1048" s="11" t="s">
        <v>540</v>
      </c>
      <c r="F1048">
        <v>60</v>
      </c>
      <c r="G1048" t="s">
        <v>344</v>
      </c>
      <c r="H1048" t="s">
        <v>414</v>
      </c>
      <c r="I1048">
        <v>0</v>
      </c>
      <c r="J1048">
        <v>0</v>
      </c>
      <c r="K1048">
        <v>0</v>
      </c>
      <c r="L1048">
        <v>0</v>
      </c>
      <c r="M1048">
        <v>76</v>
      </c>
      <c r="N1048">
        <v>76.02</v>
      </c>
      <c r="O1048">
        <v>2016</v>
      </c>
      <c r="P1048">
        <v>9</v>
      </c>
      <c r="Q1048">
        <v>26</v>
      </c>
      <c r="R1048">
        <v>20160728</v>
      </c>
      <c r="S1048" s="237" t="str">
        <f t="shared" si="19"/>
        <v>Sep</v>
      </c>
    </row>
    <row r="1049" spans="1:19" x14ac:dyDescent="0.25">
      <c r="A1049">
        <v>3858025001</v>
      </c>
      <c r="B1049" t="str">
        <f>VLOOKUP(A1049,'Energy Provider Accounts'!C:D,2,FALSE)</f>
        <v>Parks &amp; Rec</v>
      </c>
      <c r="C1049" t="s">
        <v>342</v>
      </c>
      <c r="D1049" s="3">
        <v>42671</v>
      </c>
      <c r="E1049" s="11" t="s">
        <v>541</v>
      </c>
      <c r="F1049">
        <v>30</v>
      </c>
      <c r="G1049" t="s">
        <v>413</v>
      </c>
      <c r="H1049" t="s">
        <v>414</v>
      </c>
      <c r="I1049">
        <v>29</v>
      </c>
      <c r="J1049">
        <v>0</v>
      </c>
      <c r="K1049">
        <v>0</v>
      </c>
      <c r="L1049">
        <v>7.6</v>
      </c>
      <c r="M1049">
        <v>52.94</v>
      </c>
      <c r="N1049">
        <v>60.56</v>
      </c>
      <c r="O1049">
        <v>2016</v>
      </c>
      <c r="P1049">
        <v>10</v>
      </c>
      <c r="Q1049">
        <v>28</v>
      </c>
      <c r="R1049">
        <v>20160928</v>
      </c>
      <c r="S1049" s="237" t="str">
        <f t="shared" si="19"/>
        <v>Oct</v>
      </c>
    </row>
    <row r="1050" spans="1:19" x14ac:dyDescent="0.25">
      <c r="A1050">
        <v>3858025001</v>
      </c>
      <c r="B1050" t="str">
        <f>VLOOKUP(A1050,'Energy Provider Accounts'!C:D,2,FALSE)</f>
        <v>Parks &amp; Rec</v>
      </c>
      <c r="C1050" t="s">
        <v>342</v>
      </c>
      <c r="D1050" s="3">
        <v>42704</v>
      </c>
      <c r="E1050" s="11" t="s">
        <v>542</v>
      </c>
      <c r="F1050">
        <v>30</v>
      </c>
      <c r="G1050" t="s">
        <v>344</v>
      </c>
      <c r="H1050" t="s">
        <v>414</v>
      </c>
      <c r="I1050">
        <v>26</v>
      </c>
      <c r="J1050">
        <v>0</v>
      </c>
      <c r="K1050">
        <v>0</v>
      </c>
      <c r="L1050">
        <v>9.1</v>
      </c>
      <c r="M1050">
        <v>51.31</v>
      </c>
      <c r="N1050">
        <v>60.42</v>
      </c>
      <c r="O1050">
        <v>2016</v>
      </c>
      <c r="P1050">
        <v>11</v>
      </c>
      <c r="Q1050">
        <v>30</v>
      </c>
      <c r="R1050">
        <v>20161031</v>
      </c>
      <c r="S1050" s="237" t="str">
        <f t="shared" si="19"/>
        <v>Nov</v>
      </c>
    </row>
    <row r="1051" spans="1:19" x14ac:dyDescent="0.25">
      <c r="A1051">
        <v>3858025001</v>
      </c>
      <c r="B1051" t="str">
        <f>VLOOKUP(A1051,'Energy Provider Accounts'!C:D,2,FALSE)</f>
        <v>Parks &amp; Rec</v>
      </c>
      <c r="C1051" t="s">
        <v>342</v>
      </c>
      <c r="D1051" s="3">
        <v>42738</v>
      </c>
      <c r="E1051" s="11" t="s">
        <v>543</v>
      </c>
      <c r="F1051">
        <v>30</v>
      </c>
      <c r="G1051" t="s">
        <v>413</v>
      </c>
      <c r="H1051" t="s">
        <v>414</v>
      </c>
      <c r="I1051">
        <v>108</v>
      </c>
      <c r="J1051">
        <v>0</v>
      </c>
      <c r="K1051">
        <v>0</v>
      </c>
      <c r="L1051">
        <v>46.23</v>
      </c>
      <c r="M1051">
        <v>94.13</v>
      </c>
      <c r="N1051">
        <v>140.38999999999999</v>
      </c>
      <c r="O1051">
        <v>2017</v>
      </c>
      <c r="P1051">
        <v>1</v>
      </c>
      <c r="Q1051">
        <v>3</v>
      </c>
      <c r="R1051">
        <v>20161204</v>
      </c>
      <c r="S1051" s="237" t="str">
        <f t="shared" si="19"/>
        <v>Jan</v>
      </c>
    </row>
    <row r="1052" spans="1:19" x14ac:dyDescent="0.25">
      <c r="A1052">
        <v>3858025001</v>
      </c>
      <c r="B1052" t="str">
        <f>VLOOKUP(A1052,'Energy Provider Accounts'!C:D,2,FALSE)</f>
        <v>Parks &amp; Rec</v>
      </c>
      <c r="C1052" t="s">
        <v>342</v>
      </c>
      <c r="D1052" s="3">
        <v>42765</v>
      </c>
      <c r="E1052" s="11" t="s">
        <v>357</v>
      </c>
      <c r="F1052">
        <v>30</v>
      </c>
      <c r="G1052" t="s">
        <v>344</v>
      </c>
      <c r="H1052" t="s">
        <v>414</v>
      </c>
      <c r="I1052">
        <v>111</v>
      </c>
      <c r="J1052">
        <v>0</v>
      </c>
      <c r="K1052">
        <v>0</v>
      </c>
      <c r="L1052">
        <v>57.66</v>
      </c>
      <c r="M1052">
        <v>102.73</v>
      </c>
      <c r="N1052">
        <v>160.44999999999999</v>
      </c>
      <c r="O1052">
        <v>2017</v>
      </c>
      <c r="P1052">
        <v>1</v>
      </c>
      <c r="Q1052">
        <v>30</v>
      </c>
      <c r="R1052">
        <v>20161231</v>
      </c>
      <c r="S1052" s="237" t="str">
        <f t="shared" si="19"/>
        <v>Jan</v>
      </c>
    </row>
    <row r="1053" spans="1:19" x14ac:dyDescent="0.25">
      <c r="A1053">
        <v>3858025001</v>
      </c>
      <c r="B1053" t="str">
        <f>VLOOKUP(A1053,'Energy Provider Accounts'!C:D,2,FALSE)</f>
        <v>Parks &amp; Rec</v>
      </c>
      <c r="C1053" t="s">
        <v>342</v>
      </c>
      <c r="D1053" s="3">
        <v>42796</v>
      </c>
      <c r="E1053" s="11" t="s">
        <v>544</v>
      </c>
      <c r="F1053">
        <v>30</v>
      </c>
      <c r="G1053" t="s">
        <v>413</v>
      </c>
      <c r="H1053" t="s">
        <v>414</v>
      </c>
      <c r="I1053">
        <v>90</v>
      </c>
      <c r="J1053">
        <v>0</v>
      </c>
      <c r="K1053">
        <v>0</v>
      </c>
      <c r="L1053">
        <v>45.96</v>
      </c>
      <c r="M1053">
        <v>94.23</v>
      </c>
      <c r="N1053">
        <v>140.24</v>
      </c>
      <c r="O1053">
        <v>2017</v>
      </c>
      <c r="P1053">
        <v>3</v>
      </c>
      <c r="Q1053">
        <v>2</v>
      </c>
      <c r="R1053">
        <v>20170131</v>
      </c>
      <c r="S1053" s="237" t="str">
        <f t="shared" si="19"/>
        <v>Mar</v>
      </c>
    </row>
    <row r="1054" spans="1:19" x14ac:dyDescent="0.25">
      <c r="A1054">
        <v>3858025001</v>
      </c>
      <c r="B1054" t="str">
        <f>VLOOKUP(A1054,'Energy Provider Accounts'!C:D,2,FALSE)</f>
        <v>Parks &amp; Rec</v>
      </c>
      <c r="C1054" t="s">
        <v>342</v>
      </c>
      <c r="D1054" s="3">
        <v>42822</v>
      </c>
      <c r="E1054" s="11" t="s">
        <v>545</v>
      </c>
      <c r="F1054">
        <v>30</v>
      </c>
      <c r="G1054" t="s">
        <v>344</v>
      </c>
      <c r="H1054" t="s">
        <v>414</v>
      </c>
      <c r="I1054">
        <v>196</v>
      </c>
      <c r="J1054">
        <v>0</v>
      </c>
      <c r="K1054">
        <v>0</v>
      </c>
      <c r="L1054">
        <v>100.88</v>
      </c>
      <c r="M1054">
        <v>119.53</v>
      </c>
      <c r="N1054">
        <v>220.5</v>
      </c>
      <c r="O1054">
        <v>2017</v>
      </c>
      <c r="P1054">
        <v>3</v>
      </c>
      <c r="Q1054">
        <v>28</v>
      </c>
      <c r="R1054">
        <v>20170226</v>
      </c>
      <c r="S1054" s="237" t="str">
        <f t="shared" si="19"/>
        <v>Mar</v>
      </c>
    </row>
    <row r="1055" spans="1:19" x14ac:dyDescent="0.25">
      <c r="A1055">
        <v>3858025001</v>
      </c>
      <c r="B1055" t="str">
        <f>VLOOKUP(A1055,'Energy Provider Accounts'!C:D,2,FALSE)</f>
        <v>Parks &amp; Rec</v>
      </c>
      <c r="C1055" t="s">
        <v>342</v>
      </c>
      <c r="D1055" s="3">
        <v>42856</v>
      </c>
      <c r="E1055" s="11" t="s">
        <v>546</v>
      </c>
      <c r="F1055">
        <v>30</v>
      </c>
      <c r="G1055" t="s">
        <v>413</v>
      </c>
      <c r="H1055" t="s">
        <v>414</v>
      </c>
      <c r="I1055">
        <v>64</v>
      </c>
      <c r="J1055">
        <v>0</v>
      </c>
      <c r="K1055">
        <v>0</v>
      </c>
      <c r="L1055">
        <v>31.72</v>
      </c>
      <c r="M1055">
        <v>75.84</v>
      </c>
      <c r="N1055">
        <v>107.6</v>
      </c>
      <c r="O1055">
        <v>2017</v>
      </c>
      <c r="P1055">
        <v>5</v>
      </c>
      <c r="Q1055">
        <v>1</v>
      </c>
      <c r="R1055">
        <v>20170401</v>
      </c>
      <c r="S1055" s="237" t="str">
        <f t="shared" si="19"/>
        <v>May</v>
      </c>
    </row>
    <row r="1056" spans="1:19" x14ac:dyDescent="0.25">
      <c r="A1056">
        <v>3858025001</v>
      </c>
      <c r="B1056" t="str">
        <f>VLOOKUP(A1056,'Energy Provider Accounts'!C:D,2,FALSE)</f>
        <v>Parks &amp; Rec</v>
      </c>
      <c r="C1056" t="s">
        <v>342</v>
      </c>
      <c r="D1056" s="3">
        <v>42886</v>
      </c>
      <c r="E1056" s="11" t="s">
        <v>547</v>
      </c>
      <c r="F1056">
        <v>30</v>
      </c>
      <c r="G1056" t="s">
        <v>413</v>
      </c>
      <c r="H1056" t="s">
        <v>414</v>
      </c>
      <c r="I1056">
        <v>33</v>
      </c>
      <c r="J1056">
        <v>0</v>
      </c>
      <c r="K1056">
        <v>0</v>
      </c>
      <c r="L1056">
        <v>17.84</v>
      </c>
      <c r="M1056">
        <v>54.88</v>
      </c>
      <c r="N1056">
        <v>72.75</v>
      </c>
      <c r="O1056">
        <v>2017</v>
      </c>
      <c r="P1056">
        <v>5</v>
      </c>
      <c r="Q1056">
        <v>31</v>
      </c>
      <c r="R1056">
        <v>20170501</v>
      </c>
      <c r="S1056" s="237" t="str">
        <f t="shared" si="19"/>
        <v>May</v>
      </c>
    </row>
    <row r="1057" spans="1:19" x14ac:dyDescent="0.25">
      <c r="A1057">
        <v>3858025001</v>
      </c>
      <c r="B1057" t="str">
        <f>VLOOKUP(A1057,'Energy Provider Accounts'!C:D,2,FALSE)</f>
        <v>Parks &amp; Rec</v>
      </c>
      <c r="C1057" t="s">
        <v>342</v>
      </c>
      <c r="D1057" s="3">
        <v>42915</v>
      </c>
      <c r="E1057" s="11" t="s">
        <v>548</v>
      </c>
      <c r="F1057">
        <v>30</v>
      </c>
      <c r="G1057" t="s">
        <v>413</v>
      </c>
      <c r="H1057" t="s">
        <v>414</v>
      </c>
      <c r="I1057">
        <v>14</v>
      </c>
      <c r="J1057">
        <v>0</v>
      </c>
      <c r="K1057">
        <v>0</v>
      </c>
      <c r="L1057">
        <v>7.64</v>
      </c>
      <c r="M1057">
        <v>45.09</v>
      </c>
      <c r="N1057">
        <v>52.75</v>
      </c>
      <c r="O1057">
        <v>2017</v>
      </c>
      <c r="P1057">
        <v>6</v>
      </c>
      <c r="Q1057">
        <v>29</v>
      </c>
      <c r="R1057">
        <v>20170530</v>
      </c>
      <c r="S1057" s="237" t="str">
        <f t="shared" si="19"/>
        <v>Jun</v>
      </c>
    </row>
    <row r="1058" spans="1:19" x14ac:dyDescent="0.25">
      <c r="A1058">
        <v>3858025001</v>
      </c>
      <c r="B1058" t="str">
        <f>VLOOKUP(A1058,'Energy Provider Accounts'!C:D,2,FALSE)</f>
        <v>Parks &amp; Rec</v>
      </c>
      <c r="C1058" t="s">
        <v>342</v>
      </c>
      <c r="D1058" s="3">
        <v>42942</v>
      </c>
      <c r="E1058" s="11" t="s">
        <v>549</v>
      </c>
      <c r="F1058">
        <v>120</v>
      </c>
      <c r="G1058" t="s">
        <v>344</v>
      </c>
      <c r="H1058" t="s">
        <v>414</v>
      </c>
      <c r="I1058">
        <v>35</v>
      </c>
      <c r="J1058">
        <v>0</v>
      </c>
      <c r="K1058">
        <v>0</v>
      </c>
      <c r="L1058">
        <v>18.579999999999998</v>
      </c>
      <c r="M1058">
        <v>168.89</v>
      </c>
      <c r="N1058">
        <v>187.55</v>
      </c>
      <c r="O1058">
        <v>2017</v>
      </c>
      <c r="P1058">
        <v>7</v>
      </c>
      <c r="Q1058">
        <v>26</v>
      </c>
      <c r="R1058">
        <v>20170328</v>
      </c>
      <c r="S1058" s="237" t="str">
        <f t="shared" si="19"/>
        <v>Jul</v>
      </c>
    </row>
    <row r="1059" spans="1:19" x14ac:dyDescent="0.25">
      <c r="A1059">
        <v>3858025001</v>
      </c>
      <c r="B1059" t="str">
        <f>VLOOKUP(A1059,'Energy Provider Accounts'!C:D,2,FALSE)</f>
        <v>Parks &amp; Rec</v>
      </c>
      <c r="C1059" t="s">
        <v>342</v>
      </c>
      <c r="D1059" s="3">
        <v>42976</v>
      </c>
      <c r="E1059" s="11" t="s">
        <v>550</v>
      </c>
      <c r="F1059">
        <v>30</v>
      </c>
      <c r="G1059" t="s">
        <v>413</v>
      </c>
      <c r="H1059" t="s">
        <v>414</v>
      </c>
      <c r="I1059">
        <v>17</v>
      </c>
      <c r="J1059">
        <v>0</v>
      </c>
      <c r="K1059">
        <v>0</v>
      </c>
      <c r="L1059">
        <v>9.4700000000000006</v>
      </c>
      <c r="M1059">
        <v>47.96</v>
      </c>
      <c r="N1059">
        <v>57.44</v>
      </c>
      <c r="O1059">
        <v>2017</v>
      </c>
      <c r="P1059">
        <v>8</v>
      </c>
      <c r="Q1059">
        <v>29</v>
      </c>
      <c r="R1059">
        <v>20170730</v>
      </c>
      <c r="S1059" s="237" t="str">
        <f t="shared" si="19"/>
        <v>Aug</v>
      </c>
    </row>
    <row r="1060" spans="1:19" x14ac:dyDescent="0.25">
      <c r="A1060">
        <v>3858025001</v>
      </c>
      <c r="B1060" t="str">
        <f>VLOOKUP(A1060,'Energy Provider Accounts'!C:D,2,FALSE)</f>
        <v>Parks &amp; Rec</v>
      </c>
      <c r="C1060" t="s">
        <v>342</v>
      </c>
      <c r="D1060" s="3">
        <v>43003</v>
      </c>
      <c r="E1060" s="11" t="s">
        <v>551</v>
      </c>
      <c r="F1060">
        <v>60</v>
      </c>
      <c r="G1060" t="s">
        <v>344</v>
      </c>
      <c r="H1060" t="s">
        <v>414</v>
      </c>
      <c r="I1060">
        <v>0</v>
      </c>
      <c r="J1060">
        <v>0</v>
      </c>
      <c r="K1060">
        <v>0</v>
      </c>
      <c r="L1060">
        <v>0</v>
      </c>
      <c r="M1060">
        <v>78</v>
      </c>
      <c r="N1060">
        <v>78.03</v>
      </c>
      <c r="O1060">
        <v>2017</v>
      </c>
      <c r="P1060">
        <v>9</v>
      </c>
      <c r="Q1060">
        <v>25</v>
      </c>
      <c r="R1060">
        <v>20170727</v>
      </c>
      <c r="S1060" s="237" t="str">
        <f t="shared" si="19"/>
        <v>Sep</v>
      </c>
    </row>
    <row r="1061" spans="1:19" x14ac:dyDescent="0.25">
      <c r="A1061">
        <v>3858025001</v>
      </c>
      <c r="B1061" t="str">
        <f>VLOOKUP(A1061,'Energy Provider Accounts'!C:D,2,FALSE)</f>
        <v>Parks &amp; Rec</v>
      </c>
      <c r="C1061" t="s">
        <v>342</v>
      </c>
      <c r="D1061" s="3">
        <v>43035</v>
      </c>
      <c r="E1061" s="11" t="s">
        <v>552</v>
      </c>
      <c r="F1061">
        <v>30</v>
      </c>
      <c r="G1061" t="s">
        <v>413</v>
      </c>
      <c r="H1061" t="s">
        <v>414</v>
      </c>
      <c r="I1061">
        <v>28</v>
      </c>
      <c r="J1061">
        <v>0</v>
      </c>
      <c r="K1061">
        <v>0</v>
      </c>
      <c r="L1061">
        <v>12.68</v>
      </c>
      <c r="M1061">
        <v>54.77</v>
      </c>
      <c r="N1061">
        <v>67.48</v>
      </c>
      <c r="O1061">
        <v>2017</v>
      </c>
      <c r="P1061">
        <v>10</v>
      </c>
      <c r="Q1061">
        <v>27</v>
      </c>
      <c r="R1061">
        <v>20170927</v>
      </c>
      <c r="S1061" s="237" t="str">
        <f t="shared" si="19"/>
        <v>Oct</v>
      </c>
    </row>
    <row r="1062" spans="1:19" x14ac:dyDescent="0.25">
      <c r="A1062">
        <v>3858025001</v>
      </c>
      <c r="B1062" t="str">
        <f>VLOOKUP(A1062,'Energy Provider Accounts'!C:D,2,FALSE)</f>
        <v>Parks &amp; Rec</v>
      </c>
      <c r="C1062" t="s">
        <v>342</v>
      </c>
      <c r="D1062" s="3">
        <v>43068</v>
      </c>
      <c r="E1062" s="11" t="s">
        <v>536</v>
      </c>
      <c r="F1062">
        <v>30</v>
      </c>
      <c r="G1062" t="s">
        <v>344</v>
      </c>
      <c r="H1062" t="s">
        <v>414</v>
      </c>
      <c r="I1062">
        <v>43</v>
      </c>
      <c r="J1062">
        <v>0</v>
      </c>
      <c r="K1062">
        <v>0</v>
      </c>
      <c r="L1062">
        <v>21.82</v>
      </c>
      <c r="M1062">
        <v>62.48</v>
      </c>
      <c r="N1062">
        <v>84.32</v>
      </c>
      <c r="O1062">
        <v>2017</v>
      </c>
      <c r="P1062">
        <v>11</v>
      </c>
      <c r="Q1062">
        <v>29</v>
      </c>
      <c r="R1062">
        <v>20171030</v>
      </c>
      <c r="S1062" s="237" t="str">
        <f t="shared" si="19"/>
        <v>Nov</v>
      </c>
    </row>
    <row r="1063" spans="1:19" ht="15.75" x14ac:dyDescent="0.25">
      <c r="A1063" s="283">
        <v>3858077001</v>
      </c>
      <c r="B1063" t="str">
        <f>VLOOKUP(A1063,'Energy Provider Accounts'!C:D,2,FALSE)</f>
        <v>Parks &amp; Rec</v>
      </c>
      <c r="C1063" t="s">
        <v>342</v>
      </c>
      <c r="D1063" s="284">
        <v>42396</v>
      </c>
      <c r="H1063" t="s">
        <v>414</v>
      </c>
      <c r="I1063" s="285">
        <v>0</v>
      </c>
      <c r="J1063">
        <v>0</v>
      </c>
      <c r="K1063">
        <v>0</v>
      </c>
      <c r="L1063">
        <v>0</v>
      </c>
      <c r="M1063" s="286">
        <v>74.03</v>
      </c>
      <c r="N1063">
        <v>74.03</v>
      </c>
      <c r="O1063">
        <f t="shared" ref="O1063:O1083" si="20">YEAR(D1063)</f>
        <v>2016</v>
      </c>
      <c r="P1063">
        <f t="shared" ref="P1063:P1083" si="21">MONTH(D1063)</f>
        <v>1</v>
      </c>
      <c r="Q1063">
        <f t="shared" ref="Q1063:Q1083" si="22">DAY(D1063)</f>
        <v>27</v>
      </c>
      <c r="S1063" s="237" t="str">
        <f t="shared" si="19"/>
        <v>Jan</v>
      </c>
    </row>
    <row r="1064" spans="1:19" ht="15.75" x14ac:dyDescent="0.25">
      <c r="A1064" s="283">
        <v>3858077001</v>
      </c>
      <c r="B1064" t="str">
        <f>VLOOKUP(A1064,'Energy Provider Accounts'!C:D,2,FALSE)</f>
        <v>Parks &amp; Rec</v>
      </c>
      <c r="C1064" t="s">
        <v>342</v>
      </c>
      <c r="D1064" s="284">
        <v>42461</v>
      </c>
      <c r="F1064">
        <v>65</v>
      </c>
      <c r="H1064" t="s">
        <v>414</v>
      </c>
      <c r="I1064" s="285">
        <v>1</v>
      </c>
      <c r="J1064">
        <v>0</v>
      </c>
      <c r="K1064">
        <v>0</v>
      </c>
      <c r="L1064">
        <v>0</v>
      </c>
      <c r="M1064" s="286">
        <v>74.39</v>
      </c>
      <c r="N1064">
        <v>74.39</v>
      </c>
      <c r="O1064">
        <f t="shared" si="20"/>
        <v>2016</v>
      </c>
      <c r="P1064">
        <f t="shared" si="21"/>
        <v>4</v>
      </c>
      <c r="Q1064">
        <f t="shared" si="22"/>
        <v>1</v>
      </c>
      <c r="S1064" s="237" t="str">
        <f t="shared" si="19"/>
        <v>Apr</v>
      </c>
    </row>
    <row r="1065" spans="1:19" ht="15.75" x14ac:dyDescent="0.25">
      <c r="A1065" s="283">
        <v>3858077001</v>
      </c>
      <c r="B1065" t="str">
        <f>VLOOKUP(A1065,'Energy Provider Accounts'!C:D,2,FALSE)</f>
        <v>Parks &amp; Rec</v>
      </c>
      <c r="C1065" t="s">
        <v>342</v>
      </c>
      <c r="D1065" s="284">
        <v>42517</v>
      </c>
      <c r="F1065">
        <v>56</v>
      </c>
      <c r="H1065" t="s">
        <v>414</v>
      </c>
      <c r="I1065" s="285">
        <v>0</v>
      </c>
      <c r="J1065">
        <v>0</v>
      </c>
      <c r="K1065">
        <v>0</v>
      </c>
      <c r="L1065">
        <v>0</v>
      </c>
      <c r="M1065" s="286">
        <v>74.02</v>
      </c>
      <c r="N1065">
        <v>74.02</v>
      </c>
      <c r="O1065">
        <f t="shared" si="20"/>
        <v>2016</v>
      </c>
      <c r="P1065">
        <f t="shared" si="21"/>
        <v>5</v>
      </c>
      <c r="Q1065">
        <f t="shared" si="22"/>
        <v>27</v>
      </c>
      <c r="S1065" s="237" t="str">
        <f t="shared" si="19"/>
        <v>May</v>
      </c>
    </row>
    <row r="1066" spans="1:19" ht="15.75" x14ac:dyDescent="0.25">
      <c r="A1066" s="283">
        <v>3858077001</v>
      </c>
      <c r="B1066" t="str">
        <f>VLOOKUP(A1066,'Energy Provider Accounts'!C:D,2,FALSE)</f>
        <v>Parks &amp; Rec</v>
      </c>
      <c r="C1066" t="s">
        <v>342</v>
      </c>
      <c r="D1066" s="284">
        <v>42551</v>
      </c>
      <c r="F1066">
        <v>34</v>
      </c>
      <c r="H1066" t="s">
        <v>414</v>
      </c>
      <c r="I1066" s="285">
        <v>0</v>
      </c>
      <c r="J1066">
        <v>0</v>
      </c>
      <c r="K1066">
        <v>0</v>
      </c>
      <c r="L1066">
        <v>0</v>
      </c>
      <c r="M1066" s="286">
        <v>37.01</v>
      </c>
      <c r="N1066">
        <v>37.01</v>
      </c>
      <c r="O1066">
        <f t="shared" si="20"/>
        <v>2016</v>
      </c>
      <c r="P1066">
        <f t="shared" si="21"/>
        <v>6</v>
      </c>
      <c r="Q1066">
        <f t="shared" si="22"/>
        <v>30</v>
      </c>
      <c r="S1066" s="237" t="str">
        <f t="shared" si="19"/>
        <v>Jun</v>
      </c>
    </row>
    <row r="1067" spans="1:19" ht="15.75" x14ac:dyDescent="0.25">
      <c r="A1067" s="283">
        <v>3858077001</v>
      </c>
      <c r="B1067" t="str">
        <f>VLOOKUP(A1067,'Energy Provider Accounts'!C:D,2,FALSE)</f>
        <v>Parks &amp; Rec</v>
      </c>
      <c r="C1067" t="s">
        <v>342</v>
      </c>
      <c r="D1067" s="284">
        <v>42578</v>
      </c>
      <c r="F1067">
        <v>27</v>
      </c>
      <c r="H1067" t="s">
        <v>414</v>
      </c>
      <c r="I1067" s="285">
        <v>0</v>
      </c>
      <c r="J1067">
        <v>0</v>
      </c>
      <c r="K1067">
        <v>0</v>
      </c>
      <c r="L1067">
        <v>0</v>
      </c>
      <c r="M1067" s="286">
        <v>37.909999999999997</v>
      </c>
      <c r="N1067">
        <v>37.909999999999997</v>
      </c>
      <c r="O1067">
        <f t="shared" si="20"/>
        <v>2016</v>
      </c>
      <c r="P1067">
        <f t="shared" si="21"/>
        <v>7</v>
      </c>
      <c r="Q1067">
        <f t="shared" si="22"/>
        <v>27</v>
      </c>
      <c r="S1067" s="237" t="str">
        <f t="shared" si="19"/>
        <v>Jul</v>
      </c>
    </row>
    <row r="1068" spans="1:19" ht="15.75" x14ac:dyDescent="0.25">
      <c r="A1068" s="283">
        <v>3858077001</v>
      </c>
      <c r="B1068" t="str">
        <f>VLOOKUP(A1068,'Energy Provider Accounts'!C:D,2,FALSE)</f>
        <v>Parks &amp; Rec</v>
      </c>
      <c r="C1068" t="s">
        <v>342</v>
      </c>
      <c r="D1068" s="284">
        <v>42612</v>
      </c>
      <c r="F1068">
        <v>34</v>
      </c>
      <c r="H1068" t="s">
        <v>414</v>
      </c>
      <c r="I1068" s="285">
        <v>0</v>
      </c>
      <c r="J1068">
        <v>0</v>
      </c>
      <c r="K1068">
        <v>0</v>
      </c>
      <c r="L1068">
        <v>0</v>
      </c>
      <c r="M1068" s="286">
        <v>38.01</v>
      </c>
      <c r="N1068">
        <v>38.01</v>
      </c>
      <c r="O1068">
        <f t="shared" si="20"/>
        <v>2016</v>
      </c>
      <c r="P1068">
        <f t="shared" si="21"/>
        <v>8</v>
      </c>
      <c r="Q1068">
        <f t="shared" si="22"/>
        <v>30</v>
      </c>
      <c r="S1068" s="237" t="str">
        <f t="shared" si="19"/>
        <v>Aug</v>
      </c>
    </row>
    <row r="1069" spans="1:19" ht="15.75" x14ac:dyDescent="0.25">
      <c r="A1069" s="283">
        <v>3858077001</v>
      </c>
      <c r="B1069" t="str">
        <f>VLOOKUP(A1069,'Energy Provider Accounts'!C:D,2,FALSE)</f>
        <v>Parks &amp; Rec</v>
      </c>
      <c r="C1069" t="s">
        <v>342</v>
      </c>
      <c r="D1069" s="284">
        <v>42639</v>
      </c>
      <c r="F1069">
        <v>27</v>
      </c>
      <c r="H1069" t="s">
        <v>414</v>
      </c>
      <c r="I1069" s="285">
        <v>0</v>
      </c>
      <c r="J1069">
        <v>0</v>
      </c>
      <c r="K1069">
        <v>0</v>
      </c>
      <c r="L1069">
        <v>0</v>
      </c>
      <c r="M1069" s="286">
        <v>38.01</v>
      </c>
      <c r="N1069">
        <v>38.01</v>
      </c>
      <c r="O1069">
        <f t="shared" si="20"/>
        <v>2016</v>
      </c>
      <c r="P1069">
        <f t="shared" si="21"/>
        <v>9</v>
      </c>
      <c r="Q1069">
        <f t="shared" si="22"/>
        <v>26</v>
      </c>
      <c r="S1069" s="237" t="str">
        <f t="shared" si="19"/>
        <v>Sep</v>
      </c>
    </row>
    <row r="1070" spans="1:19" ht="15.75" x14ac:dyDescent="0.25">
      <c r="A1070" s="283">
        <v>3858077001</v>
      </c>
      <c r="B1070" t="str">
        <f>VLOOKUP(A1070,'Energy Provider Accounts'!C:D,2,FALSE)</f>
        <v>Parks &amp; Rec</v>
      </c>
      <c r="C1070" t="s">
        <v>342</v>
      </c>
      <c r="D1070" s="284">
        <v>42671</v>
      </c>
      <c r="F1070">
        <v>32</v>
      </c>
      <c r="H1070" t="s">
        <v>414</v>
      </c>
      <c r="I1070" s="285">
        <v>0</v>
      </c>
      <c r="J1070">
        <v>0</v>
      </c>
      <c r="K1070">
        <v>0</v>
      </c>
      <c r="L1070">
        <v>0</v>
      </c>
      <c r="M1070" s="286">
        <v>38.01</v>
      </c>
      <c r="N1070">
        <v>38.01</v>
      </c>
      <c r="O1070">
        <f t="shared" si="20"/>
        <v>2016</v>
      </c>
      <c r="P1070">
        <f t="shared" si="21"/>
        <v>10</v>
      </c>
      <c r="Q1070">
        <f t="shared" si="22"/>
        <v>28</v>
      </c>
      <c r="S1070" s="237" t="str">
        <f t="shared" si="19"/>
        <v>Oct</v>
      </c>
    </row>
    <row r="1071" spans="1:19" ht="15.75" x14ac:dyDescent="0.25">
      <c r="A1071" s="283">
        <v>3858077001</v>
      </c>
      <c r="B1071" t="str">
        <f>VLOOKUP(A1071,'Energy Provider Accounts'!C:D,2,FALSE)</f>
        <v>Parks &amp; Rec</v>
      </c>
      <c r="C1071" t="s">
        <v>342</v>
      </c>
      <c r="D1071" s="284">
        <v>42704</v>
      </c>
      <c r="F1071">
        <v>33</v>
      </c>
      <c r="H1071" t="s">
        <v>414</v>
      </c>
      <c r="I1071" s="285">
        <v>0</v>
      </c>
      <c r="J1071">
        <v>0</v>
      </c>
      <c r="K1071">
        <v>0</v>
      </c>
      <c r="L1071">
        <v>0</v>
      </c>
      <c r="M1071" s="286">
        <v>38.01</v>
      </c>
      <c r="N1071">
        <v>38.01</v>
      </c>
      <c r="O1071">
        <f t="shared" si="20"/>
        <v>2016</v>
      </c>
      <c r="P1071">
        <f t="shared" si="21"/>
        <v>11</v>
      </c>
      <c r="Q1071">
        <f t="shared" si="22"/>
        <v>30</v>
      </c>
      <c r="S1071" s="237" t="str">
        <f t="shared" si="19"/>
        <v>Nov</v>
      </c>
    </row>
    <row r="1072" spans="1:19" ht="15.75" x14ac:dyDescent="0.25">
      <c r="A1072" s="283">
        <v>3858077001</v>
      </c>
      <c r="B1072" t="str">
        <f>VLOOKUP(A1072,'Energy Provider Accounts'!C:D,2,FALSE)</f>
        <v>Parks &amp; Rec</v>
      </c>
      <c r="C1072" t="s">
        <v>342</v>
      </c>
      <c r="D1072" s="284">
        <v>42738</v>
      </c>
      <c r="F1072">
        <v>34</v>
      </c>
      <c r="H1072" t="s">
        <v>414</v>
      </c>
      <c r="I1072" s="285">
        <v>1</v>
      </c>
      <c r="J1072">
        <v>0</v>
      </c>
      <c r="K1072">
        <v>0</v>
      </c>
      <c r="L1072">
        <v>0</v>
      </c>
      <c r="M1072" s="286">
        <v>38.44</v>
      </c>
      <c r="N1072">
        <v>38.44</v>
      </c>
      <c r="O1072">
        <f t="shared" si="20"/>
        <v>2017</v>
      </c>
      <c r="P1072">
        <f t="shared" si="21"/>
        <v>1</v>
      </c>
      <c r="Q1072">
        <f t="shared" si="22"/>
        <v>3</v>
      </c>
      <c r="S1072" s="237" t="str">
        <f t="shared" si="19"/>
        <v>Jan</v>
      </c>
    </row>
    <row r="1073" spans="1:19" ht="15.75" x14ac:dyDescent="0.25">
      <c r="A1073" s="283">
        <v>3858077001</v>
      </c>
      <c r="B1073" t="str">
        <f>VLOOKUP(A1073,'Energy Provider Accounts'!C:D,2,FALSE)</f>
        <v>Parks &amp; Rec</v>
      </c>
      <c r="C1073" t="s">
        <v>342</v>
      </c>
      <c r="D1073" s="284">
        <v>42765</v>
      </c>
      <c r="F1073">
        <v>27</v>
      </c>
      <c r="H1073" t="s">
        <v>414</v>
      </c>
      <c r="I1073" s="285">
        <v>0</v>
      </c>
      <c r="J1073">
        <v>0</v>
      </c>
      <c r="K1073">
        <v>0</v>
      </c>
      <c r="L1073">
        <v>0</v>
      </c>
      <c r="M1073" s="286">
        <v>38.020000000000003</v>
      </c>
      <c r="N1073">
        <v>38.020000000000003</v>
      </c>
      <c r="O1073">
        <f t="shared" si="20"/>
        <v>2017</v>
      </c>
      <c r="P1073">
        <f t="shared" si="21"/>
        <v>1</v>
      </c>
      <c r="Q1073">
        <f t="shared" si="22"/>
        <v>30</v>
      </c>
      <c r="S1073" s="237" t="str">
        <f t="shared" si="19"/>
        <v>Jan</v>
      </c>
    </row>
    <row r="1074" spans="1:19" ht="15.75" x14ac:dyDescent="0.25">
      <c r="A1074" s="283">
        <v>3858077001</v>
      </c>
      <c r="B1074" t="str">
        <f>VLOOKUP(A1074,'Energy Provider Accounts'!C:D,2,FALSE)</f>
        <v>Parks &amp; Rec</v>
      </c>
      <c r="C1074" t="s">
        <v>342</v>
      </c>
      <c r="D1074" s="284">
        <v>42796</v>
      </c>
      <c r="F1074">
        <v>31</v>
      </c>
      <c r="H1074" t="s">
        <v>414</v>
      </c>
      <c r="I1074" s="285">
        <v>0</v>
      </c>
      <c r="J1074">
        <v>0</v>
      </c>
      <c r="K1074">
        <v>0</v>
      </c>
      <c r="L1074">
        <v>0</v>
      </c>
      <c r="M1074" s="286">
        <v>38.020000000000003</v>
      </c>
      <c r="N1074">
        <v>38.020000000000003</v>
      </c>
      <c r="O1074">
        <f t="shared" si="20"/>
        <v>2017</v>
      </c>
      <c r="P1074">
        <f t="shared" si="21"/>
        <v>3</v>
      </c>
      <c r="Q1074">
        <f t="shared" si="22"/>
        <v>2</v>
      </c>
      <c r="S1074" s="237" t="str">
        <f t="shared" si="19"/>
        <v>Mar</v>
      </c>
    </row>
    <row r="1075" spans="1:19" ht="15.75" x14ac:dyDescent="0.25">
      <c r="A1075" s="283">
        <v>3858077001</v>
      </c>
      <c r="B1075" t="str">
        <f>VLOOKUP(A1075,'Energy Provider Accounts'!C:D,2,FALSE)</f>
        <v>Parks &amp; Rec</v>
      </c>
      <c r="C1075" t="s">
        <v>342</v>
      </c>
      <c r="D1075" s="284">
        <v>42822</v>
      </c>
      <c r="F1075">
        <v>26</v>
      </c>
      <c r="H1075" t="s">
        <v>414</v>
      </c>
      <c r="I1075" s="285">
        <v>0</v>
      </c>
      <c r="J1075">
        <v>0</v>
      </c>
      <c r="K1075">
        <v>0</v>
      </c>
      <c r="L1075">
        <v>0</v>
      </c>
      <c r="M1075" s="286">
        <v>38.01</v>
      </c>
      <c r="N1075">
        <v>38.01</v>
      </c>
      <c r="O1075">
        <f t="shared" si="20"/>
        <v>2017</v>
      </c>
      <c r="P1075">
        <f t="shared" si="21"/>
        <v>3</v>
      </c>
      <c r="Q1075">
        <f t="shared" si="22"/>
        <v>28</v>
      </c>
      <c r="S1075" s="237" t="str">
        <f t="shared" si="19"/>
        <v>Mar</v>
      </c>
    </row>
    <row r="1076" spans="1:19" ht="15.75" x14ac:dyDescent="0.25">
      <c r="A1076" s="283">
        <v>3858077001</v>
      </c>
      <c r="B1076" t="str">
        <f>VLOOKUP(A1076,'Energy Provider Accounts'!C:D,2,FALSE)</f>
        <v>Parks &amp; Rec</v>
      </c>
      <c r="C1076" t="s">
        <v>342</v>
      </c>
      <c r="D1076" s="284">
        <v>42856</v>
      </c>
      <c r="F1076">
        <v>34</v>
      </c>
      <c r="H1076" t="s">
        <v>414</v>
      </c>
      <c r="I1076" s="285">
        <v>0</v>
      </c>
      <c r="J1076">
        <v>0</v>
      </c>
      <c r="K1076">
        <v>0</v>
      </c>
      <c r="L1076">
        <v>0</v>
      </c>
      <c r="M1076" s="286">
        <v>38.01</v>
      </c>
      <c r="N1076">
        <v>38.01</v>
      </c>
      <c r="O1076">
        <f t="shared" si="20"/>
        <v>2017</v>
      </c>
      <c r="P1076">
        <f t="shared" si="21"/>
        <v>5</v>
      </c>
      <c r="Q1076">
        <f t="shared" si="22"/>
        <v>1</v>
      </c>
      <c r="S1076" s="237" t="str">
        <f t="shared" si="19"/>
        <v>May</v>
      </c>
    </row>
    <row r="1077" spans="1:19" ht="15.75" x14ac:dyDescent="0.25">
      <c r="A1077" s="283">
        <v>3858077001</v>
      </c>
      <c r="B1077" t="str">
        <f>VLOOKUP(A1077,'Energy Provider Accounts'!C:D,2,FALSE)</f>
        <v>Parks &amp; Rec</v>
      </c>
      <c r="C1077" t="s">
        <v>342</v>
      </c>
      <c r="D1077" s="284">
        <v>42886</v>
      </c>
      <c r="F1077">
        <v>30</v>
      </c>
      <c r="H1077" t="s">
        <v>414</v>
      </c>
      <c r="I1077" s="285">
        <v>0</v>
      </c>
      <c r="J1077">
        <v>0</v>
      </c>
      <c r="K1077">
        <v>0</v>
      </c>
      <c r="L1077">
        <v>0</v>
      </c>
      <c r="M1077" s="286">
        <v>38.01</v>
      </c>
      <c r="N1077">
        <v>38.01</v>
      </c>
      <c r="O1077">
        <f t="shared" si="20"/>
        <v>2017</v>
      </c>
      <c r="P1077">
        <f t="shared" si="21"/>
        <v>5</v>
      </c>
      <c r="Q1077">
        <f t="shared" si="22"/>
        <v>31</v>
      </c>
      <c r="S1077" s="237" t="str">
        <f t="shared" si="19"/>
        <v>May</v>
      </c>
    </row>
    <row r="1078" spans="1:19" ht="15.75" x14ac:dyDescent="0.25">
      <c r="A1078" s="283">
        <v>3858077001</v>
      </c>
      <c r="B1078" t="str">
        <f>VLOOKUP(A1078,'Energy Provider Accounts'!C:D,2,FALSE)</f>
        <v>Parks &amp; Rec</v>
      </c>
      <c r="C1078" t="s">
        <v>342</v>
      </c>
      <c r="D1078" s="284">
        <v>42915</v>
      </c>
      <c r="F1078">
        <v>29</v>
      </c>
      <c r="H1078" t="s">
        <v>414</v>
      </c>
      <c r="I1078" s="285">
        <v>0</v>
      </c>
      <c r="J1078">
        <v>0</v>
      </c>
      <c r="K1078">
        <v>0</v>
      </c>
      <c r="L1078">
        <v>0</v>
      </c>
      <c r="M1078" s="286">
        <v>38.01</v>
      </c>
      <c r="N1078">
        <v>38.01</v>
      </c>
      <c r="O1078">
        <f t="shared" si="20"/>
        <v>2017</v>
      </c>
      <c r="P1078">
        <f t="shared" si="21"/>
        <v>6</v>
      </c>
      <c r="Q1078">
        <f t="shared" si="22"/>
        <v>29</v>
      </c>
      <c r="S1078" s="237" t="str">
        <f t="shared" si="19"/>
        <v>Jun</v>
      </c>
    </row>
    <row r="1079" spans="1:19" ht="15.75" x14ac:dyDescent="0.25">
      <c r="A1079" s="283">
        <v>3858077001</v>
      </c>
      <c r="B1079" t="str">
        <f>VLOOKUP(A1079,'Energy Provider Accounts'!C:D,2,FALSE)</f>
        <v>Parks &amp; Rec</v>
      </c>
      <c r="C1079" t="s">
        <v>342</v>
      </c>
      <c r="D1079" s="284">
        <v>42942</v>
      </c>
      <c r="F1079">
        <v>27</v>
      </c>
      <c r="H1079" t="s">
        <v>414</v>
      </c>
      <c r="I1079" s="285">
        <v>0</v>
      </c>
      <c r="J1079">
        <v>0</v>
      </c>
      <c r="K1079">
        <v>0</v>
      </c>
      <c r="L1079">
        <v>0</v>
      </c>
      <c r="M1079" s="286">
        <v>38.81</v>
      </c>
      <c r="N1079">
        <v>38.81</v>
      </c>
      <c r="O1079">
        <f t="shared" si="20"/>
        <v>2017</v>
      </c>
      <c r="P1079">
        <f t="shared" si="21"/>
        <v>7</v>
      </c>
      <c r="Q1079">
        <f t="shared" si="22"/>
        <v>26</v>
      </c>
      <c r="S1079" s="237" t="str">
        <f t="shared" si="19"/>
        <v>Jul</v>
      </c>
    </row>
    <row r="1080" spans="1:19" ht="15.75" x14ac:dyDescent="0.25">
      <c r="A1080" s="283">
        <v>3858077001</v>
      </c>
      <c r="B1080" t="str">
        <f>VLOOKUP(A1080,'Energy Provider Accounts'!C:D,2,FALSE)</f>
        <v>Parks &amp; Rec</v>
      </c>
      <c r="C1080" t="s">
        <v>342</v>
      </c>
      <c r="D1080" s="284">
        <v>42979</v>
      </c>
      <c r="F1080">
        <v>37</v>
      </c>
      <c r="H1080" t="s">
        <v>414</v>
      </c>
      <c r="I1080" s="285">
        <v>0</v>
      </c>
      <c r="J1080">
        <v>0</v>
      </c>
      <c r="K1080">
        <v>0</v>
      </c>
      <c r="L1080">
        <v>0</v>
      </c>
      <c r="M1080" s="286">
        <v>46.82</v>
      </c>
      <c r="N1080">
        <v>46.82</v>
      </c>
      <c r="O1080">
        <f t="shared" si="20"/>
        <v>2017</v>
      </c>
      <c r="P1080">
        <f t="shared" si="21"/>
        <v>9</v>
      </c>
      <c r="Q1080">
        <f t="shared" si="22"/>
        <v>1</v>
      </c>
      <c r="S1080" s="237" t="str">
        <f t="shared" si="19"/>
        <v>Sep</v>
      </c>
    </row>
    <row r="1081" spans="1:19" ht="15.75" x14ac:dyDescent="0.25">
      <c r="A1081" s="283">
        <v>3858077001</v>
      </c>
      <c r="B1081" t="str">
        <f>VLOOKUP(A1081,'Energy Provider Accounts'!C:D,2,FALSE)</f>
        <v>Parks &amp; Rec</v>
      </c>
      <c r="C1081" t="s">
        <v>342</v>
      </c>
      <c r="D1081" s="284">
        <v>43003</v>
      </c>
      <c r="F1081">
        <v>24</v>
      </c>
      <c r="H1081" t="s">
        <v>414</v>
      </c>
      <c r="I1081" s="285">
        <v>0</v>
      </c>
      <c r="J1081">
        <v>0</v>
      </c>
      <c r="K1081">
        <v>0</v>
      </c>
      <c r="L1081">
        <v>0</v>
      </c>
      <c r="M1081" s="286">
        <v>31.21</v>
      </c>
      <c r="N1081">
        <v>31.21</v>
      </c>
      <c r="O1081">
        <f t="shared" si="20"/>
        <v>2017</v>
      </c>
      <c r="P1081">
        <f t="shared" si="21"/>
        <v>9</v>
      </c>
      <c r="Q1081">
        <f t="shared" si="22"/>
        <v>25</v>
      </c>
      <c r="S1081" s="237" t="str">
        <f t="shared" si="19"/>
        <v>Sep</v>
      </c>
    </row>
    <row r="1082" spans="1:19" ht="15.75" x14ac:dyDescent="0.25">
      <c r="A1082" s="283">
        <v>3858077001</v>
      </c>
      <c r="B1082" t="str">
        <f>VLOOKUP(A1082,'Energy Provider Accounts'!C:D,2,FALSE)</f>
        <v>Parks &amp; Rec</v>
      </c>
      <c r="C1082" t="s">
        <v>342</v>
      </c>
      <c r="D1082" s="284">
        <v>43035</v>
      </c>
      <c r="F1082">
        <v>32</v>
      </c>
      <c r="H1082" t="s">
        <v>414</v>
      </c>
      <c r="I1082" s="285">
        <v>0</v>
      </c>
      <c r="J1082">
        <v>0</v>
      </c>
      <c r="K1082">
        <v>0</v>
      </c>
      <c r="L1082">
        <v>0</v>
      </c>
      <c r="M1082" s="286">
        <v>39.01</v>
      </c>
      <c r="N1082">
        <v>39.01</v>
      </c>
      <c r="O1082">
        <f t="shared" si="20"/>
        <v>2017</v>
      </c>
      <c r="P1082">
        <f t="shared" si="21"/>
        <v>10</v>
      </c>
      <c r="Q1082">
        <f t="shared" si="22"/>
        <v>27</v>
      </c>
      <c r="S1082" s="237" t="str">
        <f t="shared" si="19"/>
        <v>Oct</v>
      </c>
    </row>
    <row r="1083" spans="1:19" ht="15.75" x14ac:dyDescent="0.25">
      <c r="A1083" s="283">
        <v>3858077001</v>
      </c>
      <c r="B1083" t="str">
        <f>VLOOKUP(A1083,'Energy Provider Accounts'!C:D,2,FALSE)</f>
        <v>Parks &amp; Rec</v>
      </c>
      <c r="C1083" t="s">
        <v>342</v>
      </c>
      <c r="D1083" s="284">
        <v>43068</v>
      </c>
      <c r="F1083">
        <v>33</v>
      </c>
      <c r="H1083" t="s">
        <v>414</v>
      </c>
      <c r="I1083" s="285">
        <v>0</v>
      </c>
      <c r="J1083">
        <v>0</v>
      </c>
      <c r="K1083">
        <v>0</v>
      </c>
      <c r="L1083">
        <v>0</v>
      </c>
      <c r="M1083" s="286">
        <v>39.01</v>
      </c>
      <c r="N1083">
        <v>39.01</v>
      </c>
      <c r="O1083">
        <f t="shared" si="20"/>
        <v>2017</v>
      </c>
      <c r="P1083">
        <f t="shared" si="21"/>
        <v>11</v>
      </c>
      <c r="Q1083">
        <f t="shared" si="22"/>
        <v>29</v>
      </c>
      <c r="S1083" s="237" t="str">
        <f t="shared" si="19"/>
        <v>Nov</v>
      </c>
    </row>
    <row r="1084" spans="1:19" x14ac:dyDescent="0.25">
      <c r="A1084">
        <v>3859203000</v>
      </c>
      <c r="B1084" t="str">
        <f>VLOOKUP(A1084,'Energy Provider Accounts'!C:D,2,FALSE)</f>
        <v>Parks &amp; Rec</v>
      </c>
      <c r="C1084" t="s">
        <v>342</v>
      </c>
      <c r="D1084" s="3">
        <v>42397</v>
      </c>
      <c r="E1084" s="11" t="s">
        <v>553</v>
      </c>
      <c r="F1084">
        <v>60</v>
      </c>
      <c r="G1084" t="s">
        <v>344</v>
      </c>
      <c r="H1084" t="s">
        <v>345</v>
      </c>
      <c r="I1084">
        <v>655</v>
      </c>
      <c r="J1084">
        <v>0</v>
      </c>
      <c r="K1084">
        <v>0</v>
      </c>
      <c r="L1084">
        <v>3.51</v>
      </c>
      <c r="M1084">
        <v>75.47</v>
      </c>
      <c r="N1084">
        <v>79.02</v>
      </c>
      <c r="O1084">
        <v>2016</v>
      </c>
      <c r="P1084">
        <v>1</v>
      </c>
      <c r="Q1084">
        <v>28</v>
      </c>
      <c r="R1084">
        <v>20151129</v>
      </c>
      <c r="S1084" s="237" t="str">
        <f t="shared" si="19"/>
        <v>Jan</v>
      </c>
    </row>
    <row r="1085" spans="1:19" x14ac:dyDescent="0.25">
      <c r="A1085">
        <v>3859203000</v>
      </c>
      <c r="B1085" t="str">
        <f>VLOOKUP(A1085,'Energy Provider Accounts'!C:D,2,FALSE)</f>
        <v>Parks &amp; Rec</v>
      </c>
      <c r="C1085" t="s">
        <v>342</v>
      </c>
      <c r="D1085" s="3">
        <v>42397</v>
      </c>
      <c r="E1085" s="11" t="s">
        <v>553</v>
      </c>
      <c r="F1085">
        <v>60</v>
      </c>
      <c r="G1085" t="s">
        <v>344</v>
      </c>
      <c r="H1085" t="s">
        <v>414</v>
      </c>
      <c r="I1085">
        <v>208</v>
      </c>
      <c r="J1085">
        <v>0</v>
      </c>
      <c r="K1085">
        <v>0</v>
      </c>
      <c r="L1085">
        <v>89.33</v>
      </c>
      <c r="M1085">
        <v>183.83</v>
      </c>
      <c r="N1085">
        <v>273.29000000000002</v>
      </c>
      <c r="O1085">
        <v>2016</v>
      </c>
      <c r="P1085">
        <v>1</v>
      </c>
      <c r="Q1085">
        <v>28</v>
      </c>
      <c r="R1085">
        <v>20151129</v>
      </c>
      <c r="S1085" s="237" t="str">
        <f t="shared" si="19"/>
        <v>Jan</v>
      </c>
    </row>
    <row r="1086" spans="1:19" x14ac:dyDescent="0.25">
      <c r="A1086">
        <v>3859203000</v>
      </c>
      <c r="B1086" t="str">
        <f>VLOOKUP(A1086,'Energy Provider Accounts'!C:D,2,FALSE)</f>
        <v>Parks &amp; Rec</v>
      </c>
      <c r="C1086" t="s">
        <v>342</v>
      </c>
      <c r="D1086" s="3">
        <v>42464</v>
      </c>
      <c r="E1086" s="11" t="s">
        <v>554</v>
      </c>
      <c r="F1086">
        <v>66</v>
      </c>
      <c r="G1086" t="s">
        <v>413</v>
      </c>
      <c r="H1086" t="s">
        <v>345</v>
      </c>
      <c r="I1086">
        <v>939</v>
      </c>
      <c r="J1086">
        <v>0</v>
      </c>
      <c r="K1086">
        <v>0</v>
      </c>
      <c r="L1086">
        <v>8.6300000000000008</v>
      </c>
      <c r="M1086">
        <v>84.83</v>
      </c>
      <c r="N1086">
        <v>93.49</v>
      </c>
      <c r="O1086">
        <v>2016</v>
      </c>
      <c r="P1086">
        <v>4</v>
      </c>
      <c r="Q1086">
        <v>4</v>
      </c>
      <c r="R1086">
        <v>20160129</v>
      </c>
      <c r="S1086" s="237" t="str">
        <f t="shared" si="19"/>
        <v>Apr</v>
      </c>
    </row>
    <row r="1087" spans="1:19" x14ac:dyDescent="0.25">
      <c r="A1087">
        <v>3859203000</v>
      </c>
      <c r="B1087" t="str">
        <f>VLOOKUP(A1087,'Energy Provider Accounts'!C:D,2,FALSE)</f>
        <v>Parks &amp; Rec</v>
      </c>
      <c r="C1087" t="s">
        <v>342</v>
      </c>
      <c r="D1087" s="3">
        <v>42464</v>
      </c>
      <c r="E1087" s="11" t="s">
        <v>554</v>
      </c>
      <c r="F1087">
        <v>66</v>
      </c>
      <c r="G1087" t="s">
        <v>413</v>
      </c>
      <c r="H1087" t="s">
        <v>414</v>
      </c>
      <c r="I1087">
        <v>276</v>
      </c>
      <c r="J1087">
        <v>0</v>
      </c>
      <c r="K1087">
        <v>0</v>
      </c>
      <c r="L1087">
        <v>101.45</v>
      </c>
      <c r="M1087">
        <v>215.32</v>
      </c>
      <c r="N1087">
        <v>316.87</v>
      </c>
      <c r="O1087">
        <v>2016</v>
      </c>
      <c r="P1087">
        <v>4</v>
      </c>
      <c r="Q1087">
        <v>4</v>
      </c>
      <c r="R1087">
        <v>20160129</v>
      </c>
      <c r="S1087" s="237" t="str">
        <f t="shared" si="19"/>
        <v>Apr</v>
      </c>
    </row>
    <row r="1088" spans="1:19" x14ac:dyDescent="0.25">
      <c r="A1088">
        <v>3859203000</v>
      </c>
      <c r="B1088" t="str">
        <f>VLOOKUP(A1088,'Energy Provider Accounts'!C:D,2,FALSE)</f>
        <v>Parks &amp; Rec</v>
      </c>
      <c r="C1088" t="s">
        <v>342</v>
      </c>
      <c r="D1088" s="3">
        <v>42521</v>
      </c>
      <c r="E1088" s="11" t="s">
        <v>555</v>
      </c>
      <c r="F1088">
        <v>60</v>
      </c>
      <c r="G1088" t="s">
        <v>344</v>
      </c>
      <c r="H1088" t="s">
        <v>414</v>
      </c>
      <c r="I1088">
        <v>174</v>
      </c>
      <c r="J1088">
        <v>0</v>
      </c>
      <c r="K1088">
        <v>0</v>
      </c>
      <c r="L1088">
        <v>53.32</v>
      </c>
      <c r="M1088">
        <v>158.93</v>
      </c>
      <c r="N1088">
        <v>212.3</v>
      </c>
      <c r="O1088">
        <v>2016</v>
      </c>
      <c r="P1088">
        <v>5</v>
      </c>
      <c r="Q1088">
        <v>31</v>
      </c>
      <c r="R1088">
        <v>20160401</v>
      </c>
      <c r="S1088" s="237" t="str">
        <f t="shared" si="19"/>
        <v>May</v>
      </c>
    </row>
    <row r="1089" spans="1:19" x14ac:dyDescent="0.25">
      <c r="A1089">
        <v>3859203000</v>
      </c>
      <c r="B1089" t="str">
        <f>VLOOKUP(A1089,'Energy Provider Accounts'!C:D,2,FALSE)</f>
        <v>Parks &amp; Rec</v>
      </c>
      <c r="C1089" t="s">
        <v>342</v>
      </c>
      <c r="D1089" s="3">
        <v>42552</v>
      </c>
      <c r="E1089" s="11" t="s">
        <v>556</v>
      </c>
      <c r="F1089">
        <v>30</v>
      </c>
      <c r="G1089" t="s">
        <v>413</v>
      </c>
      <c r="H1089" t="s">
        <v>414</v>
      </c>
      <c r="I1089">
        <v>0</v>
      </c>
      <c r="J1089">
        <v>0</v>
      </c>
      <c r="K1089">
        <v>0</v>
      </c>
      <c r="L1089">
        <v>0</v>
      </c>
      <c r="M1089">
        <v>37</v>
      </c>
      <c r="N1089">
        <v>37.01</v>
      </c>
      <c r="O1089">
        <v>2016</v>
      </c>
      <c r="P1089">
        <v>7</v>
      </c>
      <c r="Q1089">
        <v>1</v>
      </c>
      <c r="R1089">
        <v>20160601</v>
      </c>
      <c r="S1089" s="237" t="str">
        <f t="shared" si="19"/>
        <v>Jul</v>
      </c>
    </row>
    <row r="1090" spans="1:19" x14ac:dyDescent="0.25">
      <c r="A1090">
        <v>3859203000</v>
      </c>
      <c r="B1090" t="str">
        <f>VLOOKUP(A1090,'Energy Provider Accounts'!C:D,2,FALSE)</f>
        <v>Parks &amp; Rec</v>
      </c>
      <c r="C1090" t="s">
        <v>342</v>
      </c>
      <c r="D1090" s="3">
        <v>42521</v>
      </c>
      <c r="E1090" s="11" t="s">
        <v>555</v>
      </c>
      <c r="F1090">
        <v>60</v>
      </c>
      <c r="G1090" t="s">
        <v>344</v>
      </c>
      <c r="H1090" t="s">
        <v>345</v>
      </c>
      <c r="I1090">
        <v>429</v>
      </c>
      <c r="J1090">
        <v>0</v>
      </c>
      <c r="K1090">
        <v>0</v>
      </c>
      <c r="L1090">
        <v>3.41</v>
      </c>
      <c r="M1090">
        <v>73.569999999999993</v>
      </c>
      <c r="N1090">
        <v>77.010000000000005</v>
      </c>
      <c r="O1090">
        <v>2016</v>
      </c>
      <c r="P1090">
        <v>5</v>
      </c>
      <c r="Q1090">
        <v>31</v>
      </c>
      <c r="R1090">
        <v>20160401</v>
      </c>
      <c r="S1090" s="237" t="str">
        <f t="shared" ref="S1090:S1153" si="23">CHOOSE(P1090,"Jan","Feb","Mar","Apr","May","Jun","Jul","Aug","Sep","Oct","Nov","Dec")</f>
        <v>May</v>
      </c>
    </row>
    <row r="1091" spans="1:19" x14ac:dyDescent="0.25">
      <c r="A1091">
        <v>3859203000</v>
      </c>
      <c r="B1091" t="str">
        <f>VLOOKUP(A1091,'Energy Provider Accounts'!C:D,2,FALSE)</f>
        <v>Parks &amp; Rec</v>
      </c>
      <c r="C1091" t="s">
        <v>342</v>
      </c>
      <c r="D1091" s="3">
        <v>42579</v>
      </c>
      <c r="E1091" s="11" t="s">
        <v>351</v>
      </c>
      <c r="F1091">
        <v>30</v>
      </c>
      <c r="G1091" t="s">
        <v>344</v>
      </c>
      <c r="H1091" t="s">
        <v>414</v>
      </c>
      <c r="I1091">
        <v>3</v>
      </c>
      <c r="J1091">
        <v>0</v>
      </c>
      <c r="K1091">
        <v>0</v>
      </c>
      <c r="L1091">
        <v>1.1399999999999999</v>
      </c>
      <c r="M1091">
        <v>38.5</v>
      </c>
      <c r="N1091">
        <v>39.65</v>
      </c>
      <c r="O1091">
        <v>2016</v>
      </c>
      <c r="P1091">
        <v>7</v>
      </c>
      <c r="Q1091">
        <v>28</v>
      </c>
      <c r="R1091">
        <v>20160628</v>
      </c>
      <c r="S1091" s="237" t="str">
        <f t="shared" si="23"/>
        <v>Jul</v>
      </c>
    </row>
    <row r="1092" spans="1:19" x14ac:dyDescent="0.25">
      <c r="A1092">
        <v>3859203000</v>
      </c>
      <c r="B1092" t="str">
        <f>VLOOKUP(A1092,'Energy Provider Accounts'!C:D,2,FALSE)</f>
        <v>Parks &amp; Rec</v>
      </c>
      <c r="C1092" t="s">
        <v>342</v>
      </c>
      <c r="D1092" s="3">
        <v>42613</v>
      </c>
      <c r="E1092" s="11" t="s">
        <v>557</v>
      </c>
      <c r="F1092">
        <v>30</v>
      </c>
      <c r="G1092" t="s">
        <v>413</v>
      </c>
      <c r="H1092" t="s">
        <v>414</v>
      </c>
      <c r="I1092">
        <v>0</v>
      </c>
      <c r="J1092">
        <v>0</v>
      </c>
      <c r="K1092">
        <v>0</v>
      </c>
      <c r="L1092">
        <v>0</v>
      </c>
      <c r="M1092">
        <v>38</v>
      </c>
      <c r="N1092">
        <v>38.01</v>
      </c>
      <c r="O1092">
        <v>2016</v>
      </c>
      <c r="P1092">
        <v>8</v>
      </c>
      <c r="Q1092">
        <v>31</v>
      </c>
      <c r="R1092">
        <v>20160801</v>
      </c>
      <c r="S1092" s="237" t="str">
        <f t="shared" si="23"/>
        <v>Aug</v>
      </c>
    </row>
    <row r="1093" spans="1:19" x14ac:dyDescent="0.25">
      <c r="A1093">
        <v>3859203000</v>
      </c>
      <c r="B1093" t="str">
        <f>VLOOKUP(A1093,'Energy Provider Accounts'!C:D,2,FALSE)</f>
        <v>Parks &amp; Rec</v>
      </c>
      <c r="C1093" t="s">
        <v>342</v>
      </c>
      <c r="D1093" s="3">
        <v>42552</v>
      </c>
      <c r="E1093" s="11" t="s">
        <v>556</v>
      </c>
      <c r="F1093">
        <v>30</v>
      </c>
      <c r="G1093" t="s">
        <v>413</v>
      </c>
      <c r="H1093" t="s">
        <v>345</v>
      </c>
      <c r="I1093">
        <v>1570</v>
      </c>
      <c r="J1093">
        <v>0</v>
      </c>
      <c r="K1093">
        <v>0</v>
      </c>
      <c r="L1093">
        <v>199.02</v>
      </c>
      <c r="M1093">
        <v>-39.29</v>
      </c>
      <c r="N1093">
        <v>159.78</v>
      </c>
      <c r="O1093">
        <v>2016</v>
      </c>
      <c r="P1093">
        <v>7</v>
      </c>
      <c r="Q1093">
        <v>1</v>
      </c>
      <c r="R1093">
        <v>20160601</v>
      </c>
      <c r="S1093" s="237" t="str">
        <f t="shared" si="23"/>
        <v>Jul</v>
      </c>
    </row>
    <row r="1094" spans="1:19" x14ac:dyDescent="0.25">
      <c r="A1094">
        <v>3859203000</v>
      </c>
      <c r="B1094" t="str">
        <f>VLOOKUP(A1094,'Energy Provider Accounts'!C:D,2,FALSE)</f>
        <v>Parks &amp; Rec</v>
      </c>
      <c r="C1094" t="s">
        <v>342</v>
      </c>
      <c r="D1094" s="3">
        <v>42579</v>
      </c>
      <c r="E1094" s="11" t="s">
        <v>351</v>
      </c>
      <c r="F1094">
        <v>30</v>
      </c>
      <c r="G1094" t="s">
        <v>344</v>
      </c>
      <c r="H1094" t="s">
        <v>345</v>
      </c>
      <c r="I1094">
        <v>1052</v>
      </c>
      <c r="J1094">
        <v>0</v>
      </c>
      <c r="K1094">
        <v>0</v>
      </c>
      <c r="L1094">
        <v>115.83</v>
      </c>
      <c r="M1094">
        <v>4.07</v>
      </c>
      <c r="N1094">
        <v>119.94</v>
      </c>
      <c r="O1094">
        <v>2016</v>
      </c>
      <c r="P1094">
        <v>7</v>
      </c>
      <c r="Q1094">
        <v>28</v>
      </c>
      <c r="R1094">
        <v>20160628</v>
      </c>
      <c r="S1094" s="237" t="str">
        <f t="shared" si="23"/>
        <v>Jul</v>
      </c>
    </row>
    <row r="1095" spans="1:19" x14ac:dyDescent="0.25">
      <c r="A1095">
        <v>3859203000</v>
      </c>
      <c r="B1095" t="str">
        <f>VLOOKUP(A1095,'Energy Provider Accounts'!C:D,2,FALSE)</f>
        <v>Parks &amp; Rec</v>
      </c>
      <c r="C1095" t="s">
        <v>342</v>
      </c>
      <c r="D1095" s="3">
        <v>42640</v>
      </c>
      <c r="E1095" s="11" t="s">
        <v>353</v>
      </c>
      <c r="F1095">
        <v>30</v>
      </c>
      <c r="G1095" t="s">
        <v>344</v>
      </c>
      <c r="H1095" t="s">
        <v>414</v>
      </c>
      <c r="I1095">
        <v>87</v>
      </c>
      <c r="J1095">
        <v>0</v>
      </c>
      <c r="K1095">
        <v>0</v>
      </c>
      <c r="L1095">
        <v>24.67</v>
      </c>
      <c r="M1095">
        <v>85.32</v>
      </c>
      <c r="N1095">
        <v>110.01</v>
      </c>
      <c r="O1095">
        <v>2016</v>
      </c>
      <c r="P1095">
        <v>9</v>
      </c>
      <c r="Q1095">
        <v>27</v>
      </c>
      <c r="R1095">
        <v>20160828</v>
      </c>
      <c r="S1095" s="237" t="str">
        <f t="shared" si="23"/>
        <v>Sep</v>
      </c>
    </row>
    <row r="1096" spans="1:19" x14ac:dyDescent="0.25">
      <c r="A1096">
        <v>3859203000</v>
      </c>
      <c r="B1096" t="str">
        <f>VLOOKUP(A1096,'Energy Provider Accounts'!C:D,2,FALSE)</f>
        <v>Parks &amp; Rec</v>
      </c>
      <c r="C1096" t="s">
        <v>342</v>
      </c>
      <c r="D1096" s="3">
        <v>42613</v>
      </c>
      <c r="E1096" s="11" t="s">
        <v>557</v>
      </c>
      <c r="F1096">
        <v>30</v>
      </c>
      <c r="G1096" t="s">
        <v>413</v>
      </c>
      <c r="H1096" t="s">
        <v>345</v>
      </c>
      <c r="I1096">
        <v>1383</v>
      </c>
      <c r="J1096">
        <v>0</v>
      </c>
      <c r="K1096">
        <v>0</v>
      </c>
      <c r="L1096">
        <v>200.3</v>
      </c>
      <c r="M1096">
        <v>-28.65</v>
      </c>
      <c r="N1096">
        <v>171.72</v>
      </c>
      <c r="O1096">
        <v>2016</v>
      </c>
      <c r="P1096">
        <v>8</v>
      </c>
      <c r="Q1096">
        <v>31</v>
      </c>
      <c r="R1096">
        <v>20160801</v>
      </c>
      <c r="S1096" s="237" t="str">
        <f t="shared" si="23"/>
        <v>Aug</v>
      </c>
    </row>
    <row r="1097" spans="1:19" x14ac:dyDescent="0.25">
      <c r="A1097">
        <v>3859203000</v>
      </c>
      <c r="B1097" t="str">
        <f>VLOOKUP(A1097,'Energy Provider Accounts'!C:D,2,FALSE)</f>
        <v>Parks &amp; Rec</v>
      </c>
      <c r="C1097" t="s">
        <v>342</v>
      </c>
      <c r="D1097" s="3">
        <v>42674</v>
      </c>
      <c r="E1097" s="11" t="s">
        <v>558</v>
      </c>
      <c r="F1097">
        <v>30</v>
      </c>
      <c r="G1097" t="s">
        <v>413</v>
      </c>
      <c r="H1097" t="s">
        <v>414</v>
      </c>
      <c r="I1097">
        <v>47</v>
      </c>
      <c r="J1097">
        <v>0</v>
      </c>
      <c r="K1097">
        <v>0</v>
      </c>
      <c r="L1097">
        <v>12.4</v>
      </c>
      <c r="M1097">
        <v>62.91</v>
      </c>
      <c r="N1097">
        <v>75.33</v>
      </c>
      <c r="O1097">
        <v>2016</v>
      </c>
      <c r="P1097">
        <v>10</v>
      </c>
      <c r="Q1097">
        <v>31</v>
      </c>
      <c r="R1097">
        <v>20161001</v>
      </c>
      <c r="S1097" s="237" t="str">
        <f t="shared" si="23"/>
        <v>Oct</v>
      </c>
    </row>
    <row r="1098" spans="1:19" x14ac:dyDescent="0.25">
      <c r="A1098">
        <v>3859203000</v>
      </c>
      <c r="B1098" t="str">
        <f>VLOOKUP(A1098,'Energy Provider Accounts'!C:D,2,FALSE)</f>
        <v>Parks &amp; Rec</v>
      </c>
      <c r="C1098" t="s">
        <v>342</v>
      </c>
      <c r="D1098" s="3">
        <v>42704</v>
      </c>
      <c r="E1098" s="11" t="s">
        <v>558</v>
      </c>
      <c r="F1098">
        <v>60</v>
      </c>
      <c r="G1098" t="s">
        <v>344</v>
      </c>
      <c r="H1098" t="s">
        <v>414</v>
      </c>
      <c r="I1098">
        <v>11</v>
      </c>
      <c r="J1098">
        <v>0</v>
      </c>
      <c r="K1098">
        <v>0</v>
      </c>
      <c r="L1098">
        <v>3.34</v>
      </c>
      <c r="M1098">
        <v>79.900000000000006</v>
      </c>
      <c r="N1098">
        <v>83.26</v>
      </c>
      <c r="O1098">
        <v>2016</v>
      </c>
      <c r="P1098">
        <v>11</v>
      </c>
      <c r="Q1098">
        <v>30</v>
      </c>
      <c r="R1098">
        <v>20161001</v>
      </c>
      <c r="S1098" s="237" t="str">
        <f t="shared" si="23"/>
        <v>Nov</v>
      </c>
    </row>
    <row r="1099" spans="1:19" x14ac:dyDescent="0.25">
      <c r="A1099">
        <v>3859203000</v>
      </c>
      <c r="B1099" t="str">
        <f>VLOOKUP(A1099,'Energy Provider Accounts'!C:D,2,FALSE)</f>
        <v>Parks &amp; Rec</v>
      </c>
      <c r="C1099" t="s">
        <v>342</v>
      </c>
      <c r="D1099" s="3">
        <v>42640</v>
      </c>
      <c r="E1099" s="11" t="s">
        <v>353</v>
      </c>
      <c r="F1099">
        <v>30</v>
      </c>
      <c r="G1099" t="s">
        <v>344</v>
      </c>
      <c r="H1099" t="s">
        <v>345</v>
      </c>
      <c r="I1099">
        <v>1780</v>
      </c>
      <c r="J1099">
        <v>0</v>
      </c>
      <c r="K1099">
        <v>0</v>
      </c>
      <c r="L1099">
        <v>243.48</v>
      </c>
      <c r="M1099">
        <v>-39.67</v>
      </c>
      <c r="N1099">
        <v>203.87</v>
      </c>
      <c r="O1099">
        <v>2016</v>
      </c>
      <c r="P1099">
        <v>9</v>
      </c>
      <c r="Q1099">
        <v>27</v>
      </c>
      <c r="R1099">
        <v>20160828</v>
      </c>
      <c r="S1099" s="237" t="str">
        <f t="shared" si="23"/>
        <v>Sep</v>
      </c>
    </row>
    <row r="1100" spans="1:19" x14ac:dyDescent="0.25">
      <c r="A1100">
        <v>3859203000</v>
      </c>
      <c r="B1100" t="str">
        <f>VLOOKUP(A1100,'Energy Provider Accounts'!C:D,2,FALSE)</f>
        <v>Parks &amp; Rec</v>
      </c>
      <c r="C1100" t="s">
        <v>342</v>
      </c>
      <c r="D1100" s="3">
        <v>42739</v>
      </c>
      <c r="E1100" s="11" t="s">
        <v>559</v>
      </c>
      <c r="F1100">
        <v>30</v>
      </c>
      <c r="G1100" t="s">
        <v>413</v>
      </c>
      <c r="H1100" t="s">
        <v>414</v>
      </c>
      <c r="I1100">
        <v>143</v>
      </c>
      <c r="J1100">
        <v>0</v>
      </c>
      <c r="K1100">
        <v>0</v>
      </c>
      <c r="L1100">
        <v>61.59</v>
      </c>
      <c r="M1100">
        <v>105.01</v>
      </c>
      <c r="N1100">
        <v>166.64</v>
      </c>
      <c r="O1100">
        <v>2017</v>
      </c>
      <c r="P1100">
        <v>1</v>
      </c>
      <c r="Q1100">
        <v>4</v>
      </c>
      <c r="R1100">
        <v>20161205</v>
      </c>
      <c r="S1100" s="237" t="str">
        <f t="shared" si="23"/>
        <v>Jan</v>
      </c>
    </row>
    <row r="1101" spans="1:19" x14ac:dyDescent="0.25">
      <c r="A1101">
        <v>3859203000</v>
      </c>
      <c r="B1101" t="str">
        <f>VLOOKUP(A1101,'Energy Provider Accounts'!C:D,2,FALSE)</f>
        <v>Parks &amp; Rec</v>
      </c>
      <c r="C1101" t="s">
        <v>342</v>
      </c>
      <c r="D1101" s="3">
        <v>42674</v>
      </c>
      <c r="E1101" s="11" t="s">
        <v>558</v>
      </c>
      <c r="F1101">
        <v>30</v>
      </c>
      <c r="G1101" t="s">
        <v>413</v>
      </c>
      <c r="H1101" t="s">
        <v>345</v>
      </c>
      <c r="I1101">
        <v>944</v>
      </c>
      <c r="J1101">
        <v>0</v>
      </c>
      <c r="K1101">
        <v>0</v>
      </c>
      <c r="L1101">
        <v>106.3</v>
      </c>
      <c r="M1101">
        <v>7.11</v>
      </c>
      <c r="N1101">
        <v>113.44</v>
      </c>
      <c r="O1101">
        <v>2016</v>
      </c>
      <c r="P1101">
        <v>10</v>
      </c>
      <c r="Q1101">
        <v>31</v>
      </c>
      <c r="R1101">
        <v>20161001</v>
      </c>
      <c r="S1101" s="237" t="str">
        <f t="shared" si="23"/>
        <v>Oct</v>
      </c>
    </row>
    <row r="1102" spans="1:19" x14ac:dyDescent="0.25">
      <c r="A1102">
        <v>3859203000</v>
      </c>
      <c r="B1102" t="str">
        <f>VLOOKUP(A1102,'Energy Provider Accounts'!C:D,2,FALSE)</f>
        <v>Parks &amp; Rec</v>
      </c>
      <c r="C1102" t="s">
        <v>342</v>
      </c>
      <c r="D1102" s="3">
        <v>42704</v>
      </c>
      <c r="E1102" s="11" t="s">
        <v>542</v>
      </c>
      <c r="F1102">
        <v>30</v>
      </c>
      <c r="G1102" t="s">
        <v>344</v>
      </c>
      <c r="H1102" t="s">
        <v>345</v>
      </c>
      <c r="I1102">
        <v>1363</v>
      </c>
      <c r="J1102">
        <v>0</v>
      </c>
      <c r="K1102">
        <v>0</v>
      </c>
      <c r="L1102">
        <v>193.84</v>
      </c>
      <c r="M1102">
        <v>-25.71</v>
      </c>
      <c r="N1102">
        <v>168.18</v>
      </c>
      <c r="O1102">
        <v>2016</v>
      </c>
      <c r="P1102">
        <v>11</v>
      </c>
      <c r="Q1102">
        <v>30</v>
      </c>
      <c r="R1102">
        <v>20161031</v>
      </c>
      <c r="S1102" s="237" t="str">
        <f t="shared" si="23"/>
        <v>Nov</v>
      </c>
    </row>
    <row r="1103" spans="1:19" x14ac:dyDescent="0.25">
      <c r="A1103">
        <v>3859203000</v>
      </c>
      <c r="B1103" t="str">
        <f>VLOOKUP(A1103,'Energy Provider Accounts'!C:D,2,FALSE)</f>
        <v>Parks &amp; Rec</v>
      </c>
      <c r="C1103" t="s">
        <v>342</v>
      </c>
      <c r="D1103" s="3">
        <v>42739</v>
      </c>
      <c r="E1103" s="11" t="s">
        <v>559</v>
      </c>
      <c r="F1103">
        <v>30</v>
      </c>
      <c r="G1103" t="s">
        <v>413</v>
      </c>
      <c r="H1103" t="s">
        <v>345</v>
      </c>
      <c r="I1103">
        <v>382</v>
      </c>
      <c r="J1103">
        <v>0</v>
      </c>
      <c r="K1103">
        <v>0</v>
      </c>
      <c r="L1103">
        <v>43.8</v>
      </c>
      <c r="M1103">
        <v>23.05</v>
      </c>
      <c r="N1103">
        <v>66.88</v>
      </c>
      <c r="O1103">
        <v>2017</v>
      </c>
      <c r="P1103">
        <v>1</v>
      </c>
      <c r="Q1103">
        <v>4</v>
      </c>
      <c r="R1103">
        <v>20161205</v>
      </c>
      <c r="S1103" s="237" t="str">
        <f t="shared" si="23"/>
        <v>Jan</v>
      </c>
    </row>
    <row r="1104" spans="1:19" x14ac:dyDescent="0.25">
      <c r="A1104">
        <v>3859203000</v>
      </c>
      <c r="B1104" t="str">
        <f>VLOOKUP(A1104,'Energy Provider Accounts'!C:D,2,FALSE)</f>
        <v>Parks &amp; Rec</v>
      </c>
      <c r="C1104" t="s">
        <v>342</v>
      </c>
      <c r="D1104" s="3">
        <v>42765</v>
      </c>
      <c r="E1104" s="11" t="s">
        <v>357</v>
      </c>
      <c r="F1104">
        <v>30</v>
      </c>
      <c r="G1104" t="s">
        <v>344</v>
      </c>
      <c r="H1104" t="s">
        <v>345</v>
      </c>
      <c r="I1104">
        <v>1473</v>
      </c>
      <c r="J1104">
        <v>0</v>
      </c>
      <c r="K1104">
        <v>0</v>
      </c>
      <c r="L1104">
        <v>202.78</v>
      </c>
      <c r="M1104">
        <v>-40.21</v>
      </c>
      <c r="N1104">
        <v>162.63999999999999</v>
      </c>
      <c r="O1104">
        <v>2017</v>
      </c>
      <c r="P1104">
        <v>1</v>
      </c>
      <c r="Q1104">
        <v>30</v>
      </c>
      <c r="R1104">
        <v>20161231</v>
      </c>
      <c r="S1104" s="237" t="str">
        <f t="shared" si="23"/>
        <v>Jan</v>
      </c>
    </row>
    <row r="1105" spans="1:19" x14ac:dyDescent="0.25">
      <c r="A1105">
        <v>3859203000</v>
      </c>
      <c r="B1105" t="str">
        <f>VLOOKUP(A1105,'Energy Provider Accounts'!C:D,2,FALSE)</f>
        <v>Parks &amp; Rec</v>
      </c>
      <c r="C1105" t="s">
        <v>342</v>
      </c>
      <c r="D1105" s="3">
        <v>42773</v>
      </c>
      <c r="E1105" s="11" t="s">
        <v>560</v>
      </c>
      <c r="F1105">
        <v>33</v>
      </c>
      <c r="G1105" t="s">
        <v>344</v>
      </c>
      <c r="H1105" t="s">
        <v>345</v>
      </c>
      <c r="I1105">
        <v>1749</v>
      </c>
      <c r="J1105">
        <v>0</v>
      </c>
      <c r="K1105">
        <v>0</v>
      </c>
      <c r="L1105">
        <v>248.23</v>
      </c>
      <c r="M1105">
        <v>-54.64</v>
      </c>
      <c r="N1105">
        <v>193.68</v>
      </c>
      <c r="O1105">
        <v>2017</v>
      </c>
      <c r="P1105">
        <v>2</v>
      </c>
      <c r="Q1105">
        <v>7</v>
      </c>
      <c r="R1105">
        <v>20170105</v>
      </c>
      <c r="S1105" s="237" t="str">
        <f t="shared" si="23"/>
        <v>Feb</v>
      </c>
    </row>
    <row r="1106" spans="1:19" x14ac:dyDescent="0.25">
      <c r="A1106">
        <v>3859203000</v>
      </c>
      <c r="B1106" t="str">
        <f>VLOOKUP(A1106,'Energy Provider Accounts'!C:D,2,FALSE)</f>
        <v>Parks &amp; Rec</v>
      </c>
      <c r="C1106" t="s">
        <v>342</v>
      </c>
      <c r="D1106" s="3">
        <v>42797</v>
      </c>
      <c r="E1106" s="11" t="s">
        <v>561</v>
      </c>
      <c r="F1106">
        <v>30</v>
      </c>
      <c r="G1106" t="s">
        <v>413</v>
      </c>
      <c r="H1106" t="s">
        <v>345</v>
      </c>
      <c r="I1106">
        <v>260</v>
      </c>
      <c r="J1106">
        <v>0</v>
      </c>
      <c r="K1106">
        <v>0</v>
      </c>
      <c r="L1106">
        <v>37.86</v>
      </c>
      <c r="M1106">
        <v>20.83</v>
      </c>
      <c r="N1106">
        <v>58.71</v>
      </c>
      <c r="O1106">
        <v>2017</v>
      </c>
      <c r="P1106">
        <v>3</v>
      </c>
      <c r="Q1106">
        <v>3</v>
      </c>
      <c r="R1106">
        <v>20170201</v>
      </c>
      <c r="S1106" s="237" t="str">
        <f t="shared" si="23"/>
        <v>Mar</v>
      </c>
    </row>
    <row r="1107" spans="1:19" x14ac:dyDescent="0.25">
      <c r="A1107">
        <v>3859203000</v>
      </c>
      <c r="B1107" t="str">
        <f>VLOOKUP(A1107,'Energy Provider Accounts'!C:D,2,FALSE)</f>
        <v>Parks &amp; Rec</v>
      </c>
      <c r="C1107" t="s">
        <v>342</v>
      </c>
      <c r="D1107" s="3">
        <v>42823</v>
      </c>
      <c r="E1107" s="11" t="s">
        <v>359</v>
      </c>
      <c r="F1107">
        <v>30</v>
      </c>
      <c r="G1107" t="s">
        <v>344</v>
      </c>
      <c r="H1107" t="s">
        <v>345</v>
      </c>
      <c r="I1107">
        <v>1693</v>
      </c>
      <c r="J1107">
        <v>0</v>
      </c>
      <c r="K1107">
        <v>0</v>
      </c>
      <c r="L1107">
        <v>196.77</v>
      </c>
      <c r="M1107">
        <v>-31.45</v>
      </c>
      <c r="N1107">
        <v>165.38</v>
      </c>
      <c r="O1107">
        <v>2017</v>
      </c>
      <c r="P1107">
        <v>3</v>
      </c>
      <c r="Q1107">
        <v>29</v>
      </c>
      <c r="R1107">
        <v>20170227</v>
      </c>
      <c r="S1107" s="237" t="str">
        <f t="shared" si="23"/>
        <v>Mar</v>
      </c>
    </row>
    <row r="1108" spans="1:19" x14ac:dyDescent="0.25">
      <c r="A1108">
        <v>3859203000</v>
      </c>
      <c r="B1108" t="str">
        <f>VLOOKUP(A1108,'Energy Provider Accounts'!C:D,2,FALSE)</f>
        <v>Parks &amp; Rec</v>
      </c>
      <c r="C1108" t="s">
        <v>342</v>
      </c>
      <c r="D1108" s="3">
        <v>42857</v>
      </c>
      <c r="E1108" s="11" t="s">
        <v>562</v>
      </c>
      <c r="F1108">
        <v>30</v>
      </c>
      <c r="G1108" t="s">
        <v>413</v>
      </c>
      <c r="H1108" t="s">
        <v>345</v>
      </c>
      <c r="I1108">
        <v>369</v>
      </c>
      <c r="J1108">
        <v>0</v>
      </c>
      <c r="K1108">
        <v>0</v>
      </c>
      <c r="L1108">
        <v>58.24</v>
      </c>
      <c r="M1108">
        <v>12.57</v>
      </c>
      <c r="N1108">
        <v>70.83</v>
      </c>
      <c r="O1108">
        <v>2017</v>
      </c>
      <c r="P1108">
        <v>5</v>
      </c>
      <c r="Q1108">
        <v>2</v>
      </c>
      <c r="R1108">
        <v>20170402</v>
      </c>
      <c r="S1108" s="237" t="str">
        <f t="shared" si="23"/>
        <v>May</v>
      </c>
    </row>
    <row r="1109" spans="1:19" x14ac:dyDescent="0.25">
      <c r="A1109">
        <v>3859203000</v>
      </c>
      <c r="B1109" t="str">
        <f>VLOOKUP(A1109,'Energy Provider Accounts'!C:D,2,FALSE)</f>
        <v>Parks &amp; Rec</v>
      </c>
      <c r="C1109" t="s">
        <v>342</v>
      </c>
      <c r="D1109" s="3">
        <v>42886</v>
      </c>
      <c r="E1109" s="11" t="s">
        <v>547</v>
      </c>
      <c r="F1109">
        <v>30</v>
      </c>
      <c r="G1109" t="s">
        <v>344</v>
      </c>
      <c r="H1109" t="s">
        <v>345</v>
      </c>
      <c r="I1109">
        <v>1996</v>
      </c>
      <c r="J1109">
        <v>0</v>
      </c>
      <c r="K1109">
        <v>0</v>
      </c>
      <c r="L1109">
        <v>341.67</v>
      </c>
      <c r="M1109">
        <v>-99.86</v>
      </c>
      <c r="N1109">
        <v>241.9</v>
      </c>
      <c r="O1109">
        <v>2017</v>
      </c>
      <c r="P1109">
        <v>5</v>
      </c>
      <c r="Q1109">
        <v>31</v>
      </c>
      <c r="R1109">
        <v>20170501</v>
      </c>
      <c r="S1109" s="237" t="str">
        <f t="shared" si="23"/>
        <v>May</v>
      </c>
    </row>
    <row r="1110" spans="1:19" x14ac:dyDescent="0.25">
      <c r="A1110">
        <v>3859203000</v>
      </c>
      <c r="B1110" t="str">
        <f>VLOOKUP(A1110,'Energy Provider Accounts'!C:D,2,FALSE)</f>
        <v>Parks &amp; Rec</v>
      </c>
      <c r="C1110" t="s">
        <v>342</v>
      </c>
      <c r="D1110" s="3">
        <v>42916</v>
      </c>
      <c r="E1110" s="11" t="s">
        <v>563</v>
      </c>
      <c r="F1110">
        <v>30</v>
      </c>
      <c r="G1110" t="s">
        <v>413</v>
      </c>
      <c r="H1110" t="s">
        <v>345</v>
      </c>
      <c r="I1110">
        <v>1311</v>
      </c>
      <c r="J1110">
        <v>0</v>
      </c>
      <c r="K1110">
        <v>0</v>
      </c>
      <c r="L1110">
        <v>162.19999999999999</v>
      </c>
      <c r="M1110">
        <v>-23.09</v>
      </c>
      <c r="N1110">
        <v>139.16999999999999</v>
      </c>
      <c r="O1110">
        <v>2017</v>
      </c>
      <c r="P1110">
        <v>6</v>
      </c>
      <c r="Q1110">
        <v>30</v>
      </c>
      <c r="R1110">
        <v>20170531</v>
      </c>
      <c r="S1110" s="237" t="str">
        <f t="shared" si="23"/>
        <v>Jun</v>
      </c>
    </row>
    <row r="1111" spans="1:19" x14ac:dyDescent="0.25">
      <c r="A1111">
        <v>3859203000</v>
      </c>
      <c r="B1111" t="str">
        <f>VLOOKUP(A1111,'Energy Provider Accounts'!C:D,2,FALSE)</f>
        <v>Parks &amp; Rec</v>
      </c>
      <c r="C1111" t="s">
        <v>342</v>
      </c>
      <c r="D1111" s="3">
        <v>42942</v>
      </c>
      <c r="E1111" s="11" t="s">
        <v>564</v>
      </c>
      <c r="F1111">
        <v>30</v>
      </c>
      <c r="G1111" t="s">
        <v>344</v>
      </c>
      <c r="H1111" t="s">
        <v>345</v>
      </c>
      <c r="I1111">
        <v>889</v>
      </c>
      <c r="J1111">
        <v>0</v>
      </c>
      <c r="K1111">
        <v>0</v>
      </c>
      <c r="L1111">
        <v>122.84</v>
      </c>
      <c r="M1111">
        <v>1.98</v>
      </c>
      <c r="N1111">
        <v>124.87</v>
      </c>
      <c r="O1111">
        <v>2017</v>
      </c>
      <c r="P1111">
        <v>7</v>
      </c>
      <c r="Q1111">
        <v>26</v>
      </c>
      <c r="R1111">
        <v>20170626</v>
      </c>
      <c r="S1111" s="237" t="str">
        <f t="shared" si="23"/>
        <v>Jul</v>
      </c>
    </row>
    <row r="1112" spans="1:19" x14ac:dyDescent="0.25">
      <c r="A1112">
        <v>3859203000</v>
      </c>
      <c r="B1112" t="str">
        <f>VLOOKUP(A1112,'Energy Provider Accounts'!C:D,2,FALSE)</f>
        <v>Parks &amp; Rec</v>
      </c>
      <c r="C1112" t="s">
        <v>342</v>
      </c>
      <c r="D1112" s="3">
        <v>42942</v>
      </c>
      <c r="E1112" s="11" t="s">
        <v>565</v>
      </c>
      <c r="F1112">
        <v>27</v>
      </c>
      <c r="G1112" t="s">
        <v>344</v>
      </c>
      <c r="H1112" t="s">
        <v>345</v>
      </c>
      <c r="I1112">
        <v>889</v>
      </c>
      <c r="J1112">
        <v>0</v>
      </c>
      <c r="K1112">
        <v>0</v>
      </c>
      <c r="L1112">
        <v>122.84</v>
      </c>
      <c r="M1112">
        <v>-0.64</v>
      </c>
      <c r="N1112">
        <v>122.25</v>
      </c>
      <c r="O1112">
        <v>2017</v>
      </c>
      <c r="P1112">
        <v>7</v>
      </c>
      <c r="Q1112">
        <v>26</v>
      </c>
      <c r="R1112">
        <v>20170629</v>
      </c>
      <c r="S1112" s="237" t="str">
        <f t="shared" si="23"/>
        <v>Jul</v>
      </c>
    </row>
    <row r="1113" spans="1:19" x14ac:dyDescent="0.25">
      <c r="A1113">
        <v>3859203000</v>
      </c>
      <c r="B1113" t="str">
        <f>VLOOKUP(A1113,'Energy Provider Accounts'!C:D,2,FALSE)</f>
        <v>Parks &amp; Rec</v>
      </c>
      <c r="C1113" t="s">
        <v>342</v>
      </c>
      <c r="D1113" s="3">
        <v>42948</v>
      </c>
      <c r="E1113" s="11" t="s">
        <v>364</v>
      </c>
      <c r="F1113">
        <v>6</v>
      </c>
      <c r="G1113" t="s">
        <v>344</v>
      </c>
      <c r="H1113" t="s">
        <v>345</v>
      </c>
      <c r="I1113">
        <v>177</v>
      </c>
      <c r="J1113">
        <v>0</v>
      </c>
      <c r="K1113">
        <v>0</v>
      </c>
      <c r="L1113">
        <v>29.27</v>
      </c>
      <c r="M1113">
        <v>-1.56</v>
      </c>
      <c r="N1113">
        <v>27.72</v>
      </c>
      <c r="O1113">
        <v>2017</v>
      </c>
      <c r="P1113">
        <v>8</v>
      </c>
      <c r="Q1113">
        <v>1</v>
      </c>
      <c r="R1113">
        <v>20170726</v>
      </c>
      <c r="S1113" s="237" t="str">
        <f t="shared" si="23"/>
        <v>Aug</v>
      </c>
    </row>
    <row r="1114" spans="1:19" x14ac:dyDescent="0.25">
      <c r="A1114">
        <v>3859203000</v>
      </c>
      <c r="B1114" t="str">
        <f>VLOOKUP(A1114,'Energy Provider Accounts'!C:D,2,FALSE)</f>
        <v>Parks &amp; Rec</v>
      </c>
      <c r="C1114" t="s">
        <v>342</v>
      </c>
      <c r="D1114" s="3">
        <v>42773</v>
      </c>
      <c r="E1114" s="11" t="s">
        <v>566</v>
      </c>
      <c r="F1114">
        <v>66</v>
      </c>
      <c r="G1114" t="s">
        <v>344</v>
      </c>
      <c r="H1114" t="s">
        <v>414</v>
      </c>
      <c r="I1114">
        <v>135</v>
      </c>
      <c r="J1114">
        <v>0</v>
      </c>
      <c r="K1114">
        <v>0</v>
      </c>
      <c r="L1114">
        <v>63.93</v>
      </c>
      <c r="M1114">
        <v>159.91999999999999</v>
      </c>
      <c r="N1114">
        <v>223.94</v>
      </c>
      <c r="O1114">
        <v>2017</v>
      </c>
      <c r="P1114">
        <v>2</v>
      </c>
      <c r="Q1114">
        <v>7</v>
      </c>
      <c r="R1114">
        <v>20161203</v>
      </c>
      <c r="S1114" s="237" t="str">
        <f t="shared" si="23"/>
        <v>Feb</v>
      </c>
    </row>
    <row r="1115" spans="1:19" x14ac:dyDescent="0.25">
      <c r="A1115">
        <v>3859203000</v>
      </c>
      <c r="B1115" t="str">
        <f>VLOOKUP(A1115,'Energy Provider Accounts'!C:D,2,FALSE)</f>
        <v>Parks &amp; Rec</v>
      </c>
      <c r="C1115" t="s">
        <v>342</v>
      </c>
      <c r="D1115" s="3">
        <v>42797</v>
      </c>
      <c r="E1115" s="11" t="s">
        <v>561</v>
      </c>
      <c r="F1115">
        <v>30</v>
      </c>
      <c r="G1115" t="s">
        <v>413</v>
      </c>
      <c r="H1115" t="s">
        <v>414</v>
      </c>
      <c r="I1115">
        <v>84</v>
      </c>
      <c r="J1115">
        <v>0</v>
      </c>
      <c r="K1115">
        <v>0</v>
      </c>
      <c r="L1115">
        <v>42.86</v>
      </c>
      <c r="M1115">
        <v>91.86</v>
      </c>
      <c r="N1115">
        <v>134.77000000000001</v>
      </c>
      <c r="O1115">
        <v>2017</v>
      </c>
      <c r="P1115">
        <v>3</v>
      </c>
      <c r="Q1115">
        <v>3</v>
      </c>
      <c r="R1115">
        <v>20170201</v>
      </c>
      <c r="S1115" s="237" t="str">
        <f t="shared" si="23"/>
        <v>Mar</v>
      </c>
    </row>
    <row r="1116" spans="1:19" x14ac:dyDescent="0.25">
      <c r="A1116">
        <v>3859203000</v>
      </c>
      <c r="B1116" t="str">
        <f>VLOOKUP(A1116,'Energy Provider Accounts'!C:D,2,FALSE)</f>
        <v>Parks &amp; Rec</v>
      </c>
      <c r="C1116" t="s">
        <v>342</v>
      </c>
      <c r="D1116" s="3">
        <v>42977</v>
      </c>
      <c r="E1116" s="11" t="s">
        <v>567</v>
      </c>
      <c r="F1116">
        <v>30</v>
      </c>
      <c r="G1116" t="s">
        <v>413</v>
      </c>
      <c r="H1116" t="s">
        <v>345</v>
      </c>
      <c r="I1116">
        <v>1528</v>
      </c>
      <c r="J1116">
        <v>0</v>
      </c>
      <c r="K1116">
        <v>0</v>
      </c>
      <c r="L1116">
        <v>12.48</v>
      </c>
      <c r="M1116">
        <v>79.02</v>
      </c>
      <c r="N1116">
        <v>91.54</v>
      </c>
      <c r="O1116">
        <v>2017</v>
      </c>
      <c r="P1116">
        <v>8</v>
      </c>
      <c r="Q1116">
        <v>30</v>
      </c>
      <c r="R1116">
        <v>20170731</v>
      </c>
      <c r="S1116" s="237" t="str">
        <f t="shared" si="23"/>
        <v>Aug</v>
      </c>
    </row>
    <row r="1117" spans="1:19" x14ac:dyDescent="0.25">
      <c r="A1117">
        <v>3859203000</v>
      </c>
      <c r="B1117" t="str">
        <f>VLOOKUP(A1117,'Energy Provider Accounts'!C:D,2,FALSE)</f>
        <v>Parks &amp; Rec</v>
      </c>
      <c r="C1117" t="s">
        <v>342</v>
      </c>
      <c r="D1117" s="3">
        <v>42823</v>
      </c>
      <c r="E1117" s="11" t="s">
        <v>359</v>
      </c>
      <c r="F1117">
        <v>30</v>
      </c>
      <c r="G1117" t="s">
        <v>344</v>
      </c>
      <c r="H1117" t="s">
        <v>414</v>
      </c>
      <c r="I1117">
        <v>127</v>
      </c>
      <c r="J1117">
        <v>0</v>
      </c>
      <c r="K1117">
        <v>0</v>
      </c>
      <c r="L1117">
        <v>65.37</v>
      </c>
      <c r="M1117">
        <v>99.04</v>
      </c>
      <c r="N1117">
        <v>164.46</v>
      </c>
      <c r="O1117">
        <v>2017</v>
      </c>
      <c r="P1117">
        <v>3</v>
      </c>
      <c r="Q1117">
        <v>29</v>
      </c>
      <c r="R1117">
        <v>20170227</v>
      </c>
      <c r="S1117" s="237" t="str">
        <f t="shared" si="23"/>
        <v>Mar</v>
      </c>
    </row>
    <row r="1118" spans="1:19" x14ac:dyDescent="0.25">
      <c r="A1118">
        <v>3859203000</v>
      </c>
      <c r="B1118" t="str">
        <f>VLOOKUP(A1118,'Energy Provider Accounts'!C:D,2,FALSE)</f>
        <v>Parks &amp; Rec</v>
      </c>
      <c r="C1118" t="s">
        <v>342</v>
      </c>
      <c r="D1118" s="3">
        <v>42857</v>
      </c>
      <c r="E1118" s="11" t="s">
        <v>562</v>
      </c>
      <c r="F1118">
        <v>30</v>
      </c>
      <c r="G1118" t="s">
        <v>413</v>
      </c>
      <c r="H1118" t="s">
        <v>414</v>
      </c>
      <c r="I1118">
        <v>58</v>
      </c>
      <c r="J1118">
        <v>0</v>
      </c>
      <c r="K1118">
        <v>0</v>
      </c>
      <c r="L1118">
        <v>28.79</v>
      </c>
      <c r="M1118">
        <v>72.42</v>
      </c>
      <c r="N1118">
        <v>101.24</v>
      </c>
      <c r="O1118">
        <v>2017</v>
      </c>
      <c r="P1118">
        <v>5</v>
      </c>
      <c r="Q1118">
        <v>2</v>
      </c>
      <c r="R1118">
        <v>20170402</v>
      </c>
      <c r="S1118" s="237" t="str">
        <f t="shared" si="23"/>
        <v>May</v>
      </c>
    </row>
    <row r="1119" spans="1:19" x14ac:dyDescent="0.25">
      <c r="A1119">
        <v>3859203000</v>
      </c>
      <c r="B1119" t="str">
        <f>VLOOKUP(A1119,'Energy Provider Accounts'!C:D,2,FALSE)</f>
        <v>Parks &amp; Rec</v>
      </c>
      <c r="C1119" t="s">
        <v>342</v>
      </c>
      <c r="D1119" s="3">
        <v>42886</v>
      </c>
      <c r="E1119" s="11" t="s">
        <v>546</v>
      </c>
      <c r="F1119">
        <v>60</v>
      </c>
      <c r="G1119" t="s">
        <v>344</v>
      </c>
      <c r="H1119" t="s">
        <v>414</v>
      </c>
      <c r="I1119">
        <v>23</v>
      </c>
      <c r="J1119">
        <v>0</v>
      </c>
      <c r="K1119">
        <v>0</v>
      </c>
      <c r="L1119">
        <v>11.89</v>
      </c>
      <c r="M1119">
        <v>87.24</v>
      </c>
      <c r="N1119">
        <v>99.16</v>
      </c>
      <c r="O1119">
        <v>2017</v>
      </c>
      <c r="P1119">
        <v>5</v>
      </c>
      <c r="Q1119">
        <v>31</v>
      </c>
      <c r="R1119">
        <v>20170401</v>
      </c>
      <c r="S1119" s="237" t="str">
        <f t="shared" si="23"/>
        <v>May</v>
      </c>
    </row>
    <row r="1120" spans="1:19" x14ac:dyDescent="0.25">
      <c r="A1120">
        <v>3859203000</v>
      </c>
      <c r="B1120" t="str">
        <f>VLOOKUP(A1120,'Energy Provider Accounts'!C:D,2,FALSE)</f>
        <v>Parks &amp; Rec</v>
      </c>
      <c r="C1120" t="s">
        <v>342</v>
      </c>
      <c r="D1120" s="3">
        <v>42916</v>
      </c>
      <c r="E1120" s="11" t="s">
        <v>563</v>
      </c>
      <c r="F1120">
        <v>30</v>
      </c>
      <c r="G1120" t="s">
        <v>413</v>
      </c>
      <c r="H1120" t="s">
        <v>414</v>
      </c>
      <c r="I1120">
        <v>23</v>
      </c>
      <c r="J1120">
        <v>0</v>
      </c>
      <c r="K1120">
        <v>0</v>
      </c>
      <c r="L1120">
        <v>12.55</v>
      </c>
      <c r="M1120">
        <v>50.26</v>
      </c>
      <c r="N1120">
        <v>62.83</v>
      </c>
      <c r="O1120">
        <v>2017</v>
      </c>
      <c r="P1120">
        <v>6</v>
      </c>
      <c r="Q1120">
        <v>30</v>
      </c>
      <c r="R1120">
        <v>20170531</v>
      </c>
      <c r="S1120" s="237" t="str">
        <f t="shared" si="23"/>
        <v>Jun</v>
      </c>
    </row>
    <row r="1121" spans="1:19" x14ac:dyDescent="0.25">
      <c r="A1121">
        <v>3859203000</v>
      </c>
      <c r="B1121" t="str">
        <f>VLOOKUP(A1121,'Energy Provider Accounts'!C:D,2,FALSE)</f>
        <v>Parks &amp; Rec</v>
      </c>
      <c r="C1121" t="s">
        <v>342</v>
      </c>
      <c r="D1121" s="3">
        <v>43004</v>
      </c>
      <c r="E1121" s="11" t="s">
        <v>365</v>
      </c>
      <c r="F1121">
        <v>30</v>
      </c>
      <c r="G1121" t="s">
        <v>344</v>
      </c>
      <c r="H1121" t="s">
        <v>345</v>
      </c>
      <c r="I1121">
        <v>1266</v>
      </c>
      <c r="J1121">
        <v>0</v>
      </c>
      <c r="K1121">
        <v>0</v>
      </c>
      <c r="L1121">
        <v>10.91</v>
      </c>
      <c r="M1121">
        <v>71.900000000000006</v>
      </c>
      <c r="N1121">
        <v>82.84</v>
      </c>
      <c r="O1121">
        <v>2017</v>
      </c>
      <c r="P1121">
        <v>9</v>
      </c>
      <c r="Q1121">
        <v>26</v>
      </c>
      <c r="R1121">
        <v>20170827</v>
      </c>
      <c r="S1121" s="237" t="str">
        <f t="shared" si="23"/>
        <v>Sep</v>
      </c>
    </row>
    <row r="1122" spans="1:19" x14ac:dyDescent="0.25">
      <c r="A1122">
        <v>3859203000</v>
      </c>
      <c r="B1122" t="str">
        <f>VLOOKUP(A1122,'Energy Provider Accounts'!C:D,2,FALSE)</f>
        <v>Parks &amp; Rec</v>
      </c>
      <c r="C1122" t="s">
        <v>342</v>
      </c>
      <c r="D1122" s="3">
        <v>42942</v>
      </c>
      <c r="E1122" s="11" t="s">
        <v>568</v>
      </c>
      <c r="F1122">
        <v>54</v>
      </c>
      <c r="G1122" t="s">
        <v>344</v>
      </c>
      <c r="H1122" t="s">
        <v>414</v>
      </c>
      <c r="I1122">
        <v>0</v>
      </c>
      <c r="J1122">
        <v>0</v>
      </c>
      <c r="K1122">
        <v>0</v>
      </c>
      <c r="L1122">
        <v>0</v>
      </c>
      <c r="M1122">
        <v>69.19</v>
      </c>
      <c r="N1122">
        <v>69.22</v>
      </c>
      <c r="O1122">
        <v>2017</v>
      </c>
      <c r="P1122">
        <v>7</v>
      </c>
      <c r="Q1122">
        <v>26</v>
      </c>
      <c r="R1122">
        <v>20170602</v>
      </c>
      <c r="S1122" s="237" t="str">
        <f t="shared" si="23"/>
        <v>Jul</v>
      </c>
    </row>
    <row r="1123" spans="1:19" x14ac:dyDescent="0.25">
      <c r="A1123">
        <v>3859203000</v>
      </c>
      <c r="B1123" t="str">
        <f>VLOOKUP(A1123,'Energy Provider Accounts'!C:D,2,FALSE)</f>
        <v>Parks &amp; Rec</v>
      </c>
      <c r="C1123" t="s">
        <v>342</v>
      </c>
      <c r="D1123" s="3">
        <v>43038</v>
      </c>
      <c r="E1123" s="11" t="s">
        <v>569</v>
      </c>
      <c r="F1123">
        <v>30</v>
      </c>
      <c r="G1123" t="s">
        <v>413</v>
      </c>
      <c r="H1123" t="s">
        <v>345</v>
      </c>
      <c r="I1123">
        <v>1307</v>
      </c>
      <c r="J1123">
        <v>0</v>
      </c>
      <c r="K1123">
        <v>0</v>
      </c>
      <c r="L1123">
        <v>10.7</v>
      </c>
      <c r="M1123">
        <v>73.11</v>
      </c>
      <c r="N1123">
        <v>83.84</v>
      </c>
      <c r="O1123">
        <v>2017</v>
      </c>
      <c r="P1123">
        <v>10</v>
      </c>
      <c r="Q1123">
        <v>30</v>
      </c>
      <c r="R1123">
        <v>20170930</v>
      </c>
      <c r="S1123" s="237" t="str">
        <f t="shared" si="23"/>
        <v>Oct</v>
      </c>
    </row>
    <row r="1124" spans="1:19" x14ac:dyDescent="0.25">
      <c r="A1124">
        <v>3859203000</v>
      </c>
      <c r="B1124" t="str">
        <f>VLOOKUP(A1124,'Energy Provider Accounts'!C:D,2,FALSE)</f>
        <v>Parks &amp; Rec</v>
      </c>
      <c r="C1124" t="s">
        <v>342</v>
      </c>
      <c r="D1124" s="3">
        <v>42979</v>
      </c>
      <c r="E1124" s="11" t="s">
        <v>551</v>
      </c>
      <c r="F1124">
        <v>36</v>
      </c>
      <c r="G1124" t="s">
        <v>413</v>
      </c>
      <c r="H1124" t="s">
        <v>414</v>
      </c>
      <c r="I1124">
        <v>28</v>
      </c>
      <c r="J1124">
        <v>0</v>
      </c>
      <c r="K1124">
        <v>0</v>
      </c>
      <c r="L1124">
        <v>15.34</v>
      </c>
      <c r="M1124">
        <v>62.03</v>
      </c>
      <c r="N1124">
        <v>77.400000000000006</v>
      </c>
      <c r="O1124">
        <v>2017</v>
      </c>
      <c r="P1124">
        <v>9</v>
      </c>
      <c r="Q1124">
        <v>1</v>
      </c>
      <c r="R1124">
        <v>20170727</v>
      </c>
      <c r="S1124" s="237" t="str">
        <f t="shared" si="23"/>
        <v>Sep</v>
      </c>
    </row>
    <row r="1125" spans="1:19" x14ac:dyDescent="0.25">
      <c r="A1125">
        <v>3859203000</v>
      </c>
      <c r="B1125" t="str">
        <f>VLOOKUP(A1125,'Energy Provider Accounts'!C:D,2,FALSE)</f>
        <v>Parks &amp; Rec</v>
      </c>
      <c r="C1125" t="s">
        <v>342</v>
      </c>
      <c r="D1125" s="3">
        <v>42979</v>
      </c>
      <c r="E1125" s="11" t="s">
        <v>551</v>
      </c>
      <c r="F1125">
        <v>36</v>
      </c>
      <c r="G1125" t="s">
        <v>413</v>
      </c>
      <c r="H1125" t="s">
        <v>414</v>
      </c>
      <c r="I1125">
        <v>0</v>
      </c>
      <c r="J1125">
        <v>0</v>
      </c>
      <c r="K1125">
        <v>0</v>
      </c>
      <c r="L1125">
        <v>0</v>
      </c>
      <c r="M1125">
        <v>46.8</v>
      </c>
      <c r="N1125">
        <v>46.82</v>
      </c>
      <c r="O1125">
        <v>2017</v>
      </c>
      <c r="P1125">
        <v>9</v>
      </c>
      <c r="Q1125">
        <v>1</v>
      </c>
      <c r="R1125">
        <v>20170727</v>
      </c>
      <c r="S1125" s="237" t="str">
        <f t="shared" si="23"/>
        <v>Sep</v>
      </c>
    </row>
    <row r="1126" spans="1:19" x14ac:dyDescent="0.25">
      <c r="A1126">
        <v>3859203000</v>
      </c>
      <c r="B1126" t="str">
        <f>VLOOKUP(A1126,'Energy Provider Accounts'!C:D,2,FALSE)</f>
        <v>Parks &amp; Rec</v>
      </c>
      <c r="C1126" t="s">
        <v>342</v>
      </c>
      <c r="D1126" s="3">
        <v>43004</v>
      </c>
      <c r="E1126" s="11" t="s">
        <v>447</v>
      </c>
      <c r="F1126">
        <v>24</v>
      </c>
      <c r="G1126" t="s">
        <v>344</v>
      </c>
      <c r="H1126" t="s">
        <v>414</v>
      </c>
      <c r="I1126">
        <v>0</v>
      </c>
      <c r="J1126">
        <v>0</v>
      </c>
      <c r="K1126">
        <v>0</v>
      </c>
      <c r="L1126">
        <v>0</v>
      </c>
      <c r="M1126">
        <v>31.2</v>
      </c>
      <c r="N1126">
        <v>31.21</v>
      </c>
      <c r="O1126">
        <v>2017</v>
      </c>
      <c r="P1126">
        <v>9</v>
      </c>
      <c r="Q1126">
        <v>26</v>
      </c>
      <c r="R1126">
        <v>20170902</v>
      </c>
      <c r="S1126" s="237" t="str">
        <f t="shared" si="23"/>
        <v>Sep</v>
      </c>
    </row>
    <row r="1127" spans="1:19" x14ac:dyDescent="0.25">
      <c r="A1127">
        <v>3859203000</v>
      </c>
      <c r="B1127" t="str">
        <f>VLOOKUP(A1127,'Energy Provider Accounts'!C:D,2,FALSE)</f>
        <v>Parks &amp; Rec</v>
      </c>
      <c r="C1127" t="s">
        <v>342</v>
      </c>
      <c r="D1127" s="3">
        <v>43068</v>
      </c>
      <c r="E1127" s="11" t="s">
        <v>536</v>
      </c>
      <c r="F1127">
        <v>30</v>
      </c>
      <c r="G1127" t="s">
        <v>344</v>
      </c>
      <c r="H1127" t="s">
        <v>345</v>
      </c>
      <c r="I1127">
        <v>1005</v>
      </c>
      <c r="J1127">
        <v>0</v>
      </c>
      <c r="K1127">
        <v>0</v>
      </c>
      <c r="L1127">
        <v>8.61</v>
      </c>
      <c r="M1127">
        <v>64.3</v>
      </c>
      <c r="N1127">
        <v>72.94</v>
      </c>
      <c r="O1127">
        <v>2017</v>
      </c>
      <c r="P1127">
        <v>11</v>
      </c>
      <c r="Q1127">
        <v>29</v>
      </c>
      <c r="R1127">
        <v>20171030</v>
      </c>
      <c r="S1127" s="237" t="str">
        <f t="shared" si="23"/>
        <v>Nov</v>
      </c>
    </row>
    <row r="1128" spans="1:19" x14ac:dyDescent="0.25">
      <c r="A1128">
        <v>3859203000</v>
      </c>
      <c r="B1128" t="str">
        <f>VLOOKUP(A1128,'Energy Provider Accounts'!C:D,2,FALSE)</f>
        <v>Parks &amp; Rec</v>
      </c>
      <c r="C1128" t="s">
        <v>342</v>
      </c>
      <c r="D1128" s="3">
        <v>43038</v>
      </c>
      <c r="E1128" s="11" t="s">
        <v>569</v>
      </c>
      <c r="F1128">
        <v>30</v>
      </c>
      <c r="G1128" t="s">
        <v>413</v>
      </c>
      <c r="H1128" t="s">
        <v>414</v>
      </c>
      <c r="I1128">
        <v>35</v>
      </c>
      <c r="J1128">
        <v>0</v>
      </c>
      <c r="K1128">
        <v>0</v>
      </c>
      <c r="L1128">
        <v>0</v>
      </c>
      <c r="M1128">
        <v>57.6</v>
      </c>
      <c r="N1128">
        <v>57.62</v>
      </c>
      <c r="O1128">
        <v>2017</v>
      </c>
      <c r="P1128">
        <v>10</v>
      </c>
      <c r="Q1128">
        <v>30</v>
      </c>
      <c r="R1128">
        <v>20170930</v>
      </c>
      <c r="S1128" s="237" t="str">
        <f t="shared" si="23"/>
        <v>Oct</v>
      </c>
    </row>
    <row r="1129" spans="1:19" x14ac:dyDescent="0.25">
      <c r="A1129">
        <v>3859203000</v>
      </c>
      <c r="B1129" t="str">
        <f>VLOOKUP(A1129,'Energy Provider Accounts'!C:D,2,FALSE)</f>
        <v>Parks &amp; Rec</v>
      </c>
      <c r="C1129" t="s">
        <v>342</v>
      </c>
      <c r="D1129" s="3">
        <v>43068</v>
      </c>
      <c r="E1129" s="11" t="s">
        <v>536</v>
      </c>
      <c r="F1129">
        <v>30</v>
      </c>
      <c r="G1129" t="s">
        <v>344</v>
      </c>
      <c r="H1129" t="s">
        <v>414</v>
      </c>
      <c r="I1129">
        <v>67</v>
      </c>
      <c r="J1129">
        <v>0</v>
      </c>
      <c r="K1129">
        <v>0</v>
      </c>
      <c r="L1129">
        <v>0</v>
      </c>
      <c r="M1129">
        <v>73.989999999999995</v>
      </c>
      <c r="N1129">
        <v>74.02</v>
      </c>
      <c r="O1129">
        <v>2017</v>
      </c>
      <c r="P1129">
        <v>11</v>
      </c>
      <c r="Q1129">
        <v>29</v>
      </c>
      <c r="R1129">
        <v>20171030</v>
      </c>
      <c r="S1129" s="237" t="str">
        <f t="shared" si="23"/>
        <v>Nov</v>
      </c>
    </row>
    <row r="1130" spans="1:19" x14ac:dyDescent="0.25">
      <c r="A1130">
        <v>3919246000</v>
      </c>
      <c r="B1130" t="str">
        <f>VLOOKUP(A1130,'Energy Provider Accounts'!C:D,2,FALSE)</f>
        <v>Parks &amp; Rec</v>
      </c>
      <c r="C1130" t="s">
        <v>342</v>
      </c>
      <c r="D1130" s="3">
        <v>42381</v>
      </c>
      <c r="E1130" s="11" t="s">
        <v>595</v>
      </c>
      <c r="F1130">
        <v>60</v>
      </c>
      <c r="G1130" t="s">
        <v>344</v>
      </c>
      <c r="H1130" t="s">
        <v>345</v>
      </c>
      <c r="I1130">
        <v>1</v>
      </c>
      <c r="J1130">
        <v>0</v>
      </c>
      <c r="K1130">
        <v>0</v>
      </c>
      <c r="L1130">
        <v>0.01</v>
      </c>
      <c r="M1130">
        <v>70</v>
      </c>
      <c r="N1130">
        <v>70.03</v>
      </c>
      <c r="O1130">
        <v>2016</v>
      </c>
      <c r="P1130">
        <v>1</v>
      </c>
      <c r="Q1130">
        <v>12</v>
      </c>
      <c r="R1130">
        <v>20151113</v>
      </c>
      <c r="S1130" s="237" t="str">
        <f t="shared" si="23"/>
        <v>Jan</v>
      </c>
    </row>
    <row r="1131" spans="1:19" x14ac:dyDescent="0.25">
      <c r="A1131">
        <v>3919246000</v>
      </c>
      <c r="B1131" t="str">
        <f>VLOOKUP(A1131,'Energy Provider Accounts'!C:D,2,FALSE)</f>
        <v>Parks &amp; Rec</v>
      </c>
      <c r="C1131" t="s">
        <v>342</v>
      </c>
      <c r="D1131" s="3">
        <v>42440</v>
      </c>
      <c r="E1131" s="11" t="s">
        <v>596</v>
      </c>
      <c r="F1131">
        <v>60</v>
      </c>
      <c r="G1131" t="s">
        <v>344</v>
      </c>
      <c r="H1131" t="s">
        <v>345</v>
      </c>
      <c r="I1131">
        <v>0</v>
      </c>
      <c r="J1131">
        <v>0</v>
      </c>
      <c r="K1131">
        <v>0</v>
      </c>
      <c r="L1131">
        <v>0</v>
      </c>
      <c r="M1131">
        <v>70</v>
      </c>
      <c r="N1131">
        <v>70.040000000000006</v>
      </c>
      <c r="O1131">
        <v>2016</v>
      </c>
      <c r="P1131">
        <v>3</v>
      </c>
      <c r="Q1131">
        <v>11</v>
      </c>
      <c r="R1131">
        <v>20160111</v>
      </c>
      <c r="S1131" s="237" t="str">
        <f t="shared" si="23"/>
        <v>Mar</v>
      </c>
    </row>
    <row r="1132" spans="1:19" x14ac:dyDescent="0.25">
      <c r="A1132">
        <v>3919246000</v>
      </c>
      <c r="B1132" t="str">
        <f>VLOOKUP(A1132,'Energy Provider Accounts'!C:D,2,FALSE)</f>
        <v>Parks &amp; Rec</v>
      </c>
      <c r="C1132" t="s">
        <v>342</v>
      </c>
      <c r="D1132" s="3">
        <v>42502</v>
      </c>
      <c r="E1132" s="11" t="s">
        <v>597</v>
      </c>
      <c r="F1132">
        <v>60</v>
      </c>
      <c r="G1132" t="s">
        <v>344</v>
      </c>
      <c r="H1132" t="s">
        <v>345</v>
      </c>
      <c r="I1132">
        <v>0</v>
      </c>
      <c r="J1132">
        <v>0</v>
      </c>
      <c r="K1132">
        <v>0</v>
      </c>
      <c r="L1132">
        <v>0</v>
      </c>
      <c r="M1132">
        <v>70</v>
      </c>
      <c r="N1132">
        <v>70.02</v>
      </c>
      <c r="O1132">
        <v>2016</v>
      </c>
      <c r="P1132">
        <v>5</v>
      </c>
      <c r="Q1132">
        <v>12</v>
      </c>
      <c r="R1132">
        <v>20160313</v>
      </c>
      <c r="S1132" s="237" t="str">
        <f t="shared" si="23"/>
        <v>May</v>
      </c>
    </row>
    <row r="1133" spans="1:19" x14ac:dyDescent="0.25">
      <c r="A1133">
        <v>3919246000</v>
      </c>
      <c r="B1133" t="str">
        <f>VLOOKUP(A1133,'Energy Provider Accounts'!C:D,2,FALSE)</f>
        <v>Parks &amp; Rec</v>
      </c>
      <c r="C1133" t="s">
        <v>342</v>
      </c>
      <c r="D1133" s="3">
        <v>42562</v>
      </c>
      <c r="E1133" s="11" t="s">
        <v>598</v>
      </c>
      <c r="F1133">
        <v>60</v>
      </c>
      <c r="G1133" t="s">
        <v>344</v>
      </c>
      <c r="H1133" t="s">
        <v>345</v>
      </c>
      <c r="I1133">
        <v>0</v>
      </c>
      <c r="J1133">
        <v>0</v>
      </c>
      <c r="K1133">
        <v>0</v>
      </c>
      <c r="L1133">
        <v>0</v>
      </c>
      <c r="M1133">
        <v>70</v>
      </c>
      <c r="N1133">
        <v>70.02</v>
      </c>
      <c r="O1133">
        <v>2016</v>
      </c>
      <c r="P1133">
        <v>7</v>
      </c>
      <c r="Q1133">
        <v>11</v>
      </c>
      <c r="R1133">
        <v>20160512</v>
      </c>
      <c r="S1133" s="237" t="str">
        <f t="shared" si="23"/>
        <v>Jul</v>
      </c>
    </row>
    <row r="1134" spans="1:19" x14ac:dyDescent="0.25">
      <c r="A1134">
        <v>3919246000</v>
      </c>
      <c r="B1134" t="str">
        <f>VLOOKUP(A1134,'Energy Provider Accounts'!C:D,2,FALSE)</f>
        <v>Parks &amp; Rec</v>
      </c>
      <c r="C1134" t="s">
        <v>342</v>
      </c>
      <c r="D1134" s="3">
        <v>42594</v>
      </c>
      <c r="E1134" s="11" t="s">
        <v>440</v>
      </c>
      <c r="F1134">
        <v>30</v>
      </c>
      <c r="G1134" t="s">
        <v>413</v>
      </c>
      <c r="H1134" t="s">
        <v>345</v>
      </c>
      <c r="I1134">
        <v>0</v>
      </c>
      <c r="J1134">
        <v>0</v>
      </c>
      <c r="K1134">
        <v>0</v>
      </c>
      <c r="L1134">
        <v>0</v>
      </c>
      <c r="M1134">
        <v>35</v>
      </c>
      <c r="N1134">
        <v>35.01</v>
      </c>
      <c r="O1134">
        <v>2016</v>
      </c>
      <c r="P1134">
        <v>8</v>
      </c>
      <c r="Q1134">
        <v>12</v>
      </c>
      <c r="R1134">
        <v>20160713</v>
      </c>
      <c r="S1134" s="237" t="str">
        <f t="shared" si="23"/>
        <v>Aug</v>
      </c>
    </row>
    <row r="1135" spans="1:19" x14ac:dyDescent="0.25">
      <c r="A1135">
        <v>3919246000</v>
      </c>
      <c r="B1135" t="str">
        <f>VLOOKUP(A1135,'Energy Provider Accounts'!C:D,2,FALSE)</f>
        <v>Parks &amp; Rec</v>
      </c>
      <c r="C1135" t="s">
        <v>342</v>
      </c>
      <c r="D1135" s="3">
        <v>42627</v>
      </c>
      <c r="E1135" s="11" t="s">
        <v>599</v>
      </c>
      <c r="F1135">
        <v>30</v>
      </c>
      <c r="G1135" t="s">
        <v>344</v>
      </c>
      <c r="H1135" t="s">
        <v>345</v>
      </c>
      <c r="I1135">
        <v>0</v>
      </c>
      <c r="J1135">
        <v>0</v>
      </c>
      <c r="K1135">
        <v>0</v>
      </c>
      <c r="L1135">
        <v>0</v>
      </c>
      <c r="M1135">
        <v>35</v>
      </c>
      <c r="N1135">
        <v>35.01</v>
      </c>
      <c r="O1135">
        <v>2016</v>
      </c>
      <c r="P1135">
        <v>9</v>
      </c>
      <c r="Q1135">
        <v>14</v>
      </c>
      <c r="R1135">
        <v>20160815</v>
      </c>
      <c r="S1135" s="237" t="str">
        <f t="shared" si="23"/>
        <v>Sep</v>
      </c>
    </row>
    <row r="1136" spans="1:19" x14ac:dyDescent="0.25">
      <c r="A1136">
        <v>3919246000</v>
      </c>
      <c r="B1136" t="str">
        <f>VLOOKUP(A1136,'Energy Provider Accounts'!C:D,2,FALSE)</f>
        <v>Parks &amp; Rec</v>
      </c>
      <c r="C1136" t="s">
        <v>342</v>
      </c>
      <c r="D1136" s="3">
        <v>42655</v>
      </c>
      <c r="E1136" s="11" t="s">
        <v>402</v>
      </c>
      <c r="F1136">
        <v>30</v>
      </c>
      <c r="G1136" t="s">
        <v>413</v>
      </c>
      <c r="H1136" t="s">
        <v>345</v>
      </c>
      <c r="I1136">
        <v>0</v>
      </c>
      <c r="J1136">
        <v>0</v>
      </c>
      <c r="K1136">
        <v>0</v>
      </c>
      <c r="L1136">
        <v>0</v>
      </c>
      <c r="M1136">
        <v>35</v>
      </c>
      <c r="N1136">
        <v>35.01</v>
      </c>
      <c r="O1136">
        <v>2016</v>
      </c>
      <c r="P1136">
        <v>10</v>
      </c>
      <c r="Q1136">
        <v>12</v>
      </c>
      <c r="R1136">
        <v>20160912</v>
      </c>
      <c r="S1136" s="237" t="str">
        <f t="shared" si="23"/>
        <v>Oct</v>
      </c>
    </row>
    <row r="1137" spans="1:19" x14ac:dyDescent="0.25">
      <c r="A1137">
        <v>3919246000</v>
      </c>
      <c r="B1137" t="str">
        <f>VLOOKUP(A1137,'Energy Provider Accounts'!C:D,2,FALSE)</f>
        <v>Parks &amp; Rec</v>
      </c>
      <c r="C1137" t="s">
        <v>342</v>
      </c>
      <c r="D1137" s="3">
        <v>42683</v>
      </c>
      <c r="E1137" s="11" t="s">
        <v>428</v>
      </c>
      <c r="F1137">
        <v>30</v>
      </c>
      <c r="G1137" t="s">
        <v>344</v>
      </c>
      <c r="H1137" t="s">
        <v>345</v>
      </c>
      <c r="I1137">
        <v>0</v>
      </c>
      <c r="J1137">
        <v>0</v>
      </c>
      <c r="K1137">
        <v>0</v>
      </c>
      <c r="L1137">
        <v>0</v>
      </c>
      <c r="M1137">
        <v>35</v>
      </c>
      <c r="N1137">
        <v>35.01</v>
      </c>
      <c r="O1137">
        <v>2016</v>
      </c>
      <c r="P1137">
        <v>11</v>
      </c>
      <c r="Q1137">
        <v>9</v>
      </c>
      <c r="R1137">
        <v>20161010</v>
      </c>
      <c r="S1137" s="237" t="str">
        <f t="shared" si="23"/>
        <v>Nov</v>
      </c>
    </row>
    <row r="1138" spans="1:19" x14ac:dyDescent="0.25">
      <c r="A1138">
        <v>3919246000</v>
      </c>
      <c r="B1138" t="str">
        <f>VLOOKUP(A1138,'Energy Provider Accounts'!C:D,2,FALSE)</f>
        <v>Parks &amp; Rec</v>
      </c>
      <c r="C1138" t="s">
        <v>342</v>
      </c>
      <c r="D1138" s="3">
        <v>42717</v>
      </c>
      <c r="E1138" s="11" t="s">
        <v>380</v>
      </c>
      <c r="F1138">
        <v>30</v>
      </c>
      <c r="G1138" t="s">
        <v>413</v>
      </c>
      <c r="H1138" t="s">
        <v>345</v>
      </c>
      <c r="I1138">
        <v>0</v>
      </c>
      <c r="J1138">
        <v>0</v>
      </c>
      <c r="K1138">
        <v>0</v>
      </c>
      <c r="L1138">
        <v>0</v>
      </c>
      <c r="M1138">
        <v>35</v>
      </c>
      <c r="N1138">
        <v>35.01</v>
      </c>
      <c r="O1138">
        <v>2016</v>
      </c>
      <c r="P1138">
        <v>12</v>
      </c>
      <c r="Q1138">
        <v>13</v>
      </c>
      <c r="R1138">
        <v>20161113</v>
      </c>
      <c r="S1138" s="237" t="str">
        <f t="shared" si="23"/>
        <v>Dec</v>
      </c>
    </row>
    <row r="1139" spans="1:19" x14ac:dyDescent="0.25">
      <c r="A1139">
        <v>3919246000</v>
      </c>
      <c r="B1139" t="str">
        <f>VLOOKUP(A1139,'Energy Provider Accounts'!C:D,2,FALSE)</f>
        <v>Parks &amp; Rec</v>
      </c>
      <c r="C1139" t="s">
        <v>342</v>
      </c>
      <c r="D1139" s="3">
        <v>42746</v>
      </c>
      <c r="E1139" s="11" t="s">
        <v>600</v>
      </c>
      <c r="F1139">
        <v>30</v>
      </c>
      <c r="G1139" t="s">
        <v>344</v>
      </c>
      <c r="H1139" t="s">
        <v>345</v>
      </c>
      <c r="I1139">
        <v>1</v>
      </c>
      <c r="J1139">
        <v>0</v>
      </c>
      <c r="K1139">
        <v>0</v>
      </c>
      <c r="L1139">
        <v>0.09</v>
      </c>
      <c r="M1139">
        <v>34.97</v>
      </c>
      <c r="N1139">
        <v>35.07</v>
      </c>
      <c r="O1139">
        <v>2017</v>
      </c>
      <c r="P1139">
        <v>1</v>
      </c>
      <c r="Q1139">
        <v>11</v>
      </c>
      <c r="R1139">
        <v>20161212</v>
      </c>
      <c r="S1139" s="237" t="str">
        <f t="shared" si="23"/>
        <v>Jan</v>
      </c>
    </row>
    <row r="1140" spans="1:19" x14ac:dyDescent="0.25">
      <c r="A1140">
        <v>3919246000</v>
      </c>
      <c r="B1140" t="str">
        <f>VLOOKUP(A1140,'Energy Provider Accounts'!C:D,2,FALSE)</f>
        <v>Parks &amp; Rec</v>
      </c>
      <c r="C1140" t="s">
        <v>342</v>
      </c>
      <c r="D1140" s="3">
        <v>42780</v>
      </c>
      <c r="E1140" s="11" t="s">
        <v>601</v>
      </c>
      <c r="F1140">
        <v>30</v>
      </c>
      <c r="G1140" t="s">
        <v>413</v>
      </c>
      <c r="H1140" t="s">
        <v>345</v>
      </c>
      <c r="I1140">
        <v>0</v>
      </c>
      <c r="J1140">
        <v>0</v>
      </c>
      <c r="K1140">
        <v>0</v>
      </c>
      <c r="L1140">
        <v>0</v>
      </c>
      <c r="M1140">
        <v>35</v>
      </c>
      <c r="N1140">
        <v>35.020000000000003</v>
      </c>
      <c r="O1140">
        <v>2017</v>
      </c>
      <c r="P1140">
        <v>2</v>
      </c>
      <c r="Q1140">
        <v>14</v>
      </c>
      <c r="R1140">
        <v>20170115</v>
      </c>
      <c r="S1140" s="237" t="str">
        <f t="shared" si="23"/>
        <v>Feb</v>
      </c>
    </row>
    <row r="1141" spans="1:19" x14ac:dyDescent="0.25">
      <c r="A1141">
        <v>3919246000</v>
      </c>
      <c r="B1141" t="str">
        <f>VLOOKUP(A1141,'Energy Provider Accounts'!C:D,2,FALSE)</f>
        <v>Parks &amp; Rec</v>
      </c>
      <c r="C1141" t="s">
        <v>342</v>
      </c>
      <c r="D1141" s="3">
        <v>42804</v>
      </c>
      <c r="E1141" s="11" t="s">
        <v>602</v>
      </c>
      <c r="F1141">
        <v>30</v>
      </c>
      <c r="G1141" t="s">
        <v>344</v>
      </c>
      <c r="H1141" t="s">
        <v>345</v>
      </c>
      <c r="I1141">
        <v>0</v>
      </c>
      <c r="J1141">
        <v>0</v>
      </c>
      <c r="K1141">
        <v>0</v>
      </c>
      <c r="L1141">
        <v>0</v>
      </c>
      <c r="M1141">
        <v>35</v>
      </c>
      <c r="N1141">
        <v>35.020000000000003</v>
      </c>
      <c r="O1141">
        <v>2017</v>
      </c>
      <c r="P1141">
        <v>3</v>
      </c>
      <c r="Q1141">
        <v>10</v>
      </c>
      <c r="R1141">
        <v>20170208</v>
      </c>
      <c r="S1141" s="237" t="str">
        <f t="shared" si="23"/>
        <v>Mar</v>
      </c>
    </row>
    <row r="1142" spans="1:19" x14ac:dyDescent="0.25">
      <c r="A1142">
        <v>3919246000</v>
      </c>
      <c r="B1142" t="str">
        <f>VLOOKUP(A1142,'Energy Provider Accounts'!C:D,2,FALSE)</f>
        <v>Parks &amp; Rec</v>
      </c>
      <c r="C1142" t="s">
        <v>342</v>
      </c>
      <c r="D1142" s="3">
        <v>42838</v>
      </c>
      <c r="E1142" s="11" t="s">
        <v>406</v>
      </c>
      <c r="F1142">
        <v>30</v>
      </c>
      <c r="G1142" t="s">
        <v>413</v>
      </c>
      <c r="H1142" t="s">
        <v>345</v>
      </c>
      <c r="I1142">
        <v>0</v>
      </c>
      <c r="J1142">
        <v>0</v>
      </c>
      <c r="K1142">
        <v>0</v>
      </c>
      <c r="L1142">
        <v>0</v>
      </c>
      <c r="M1142">
        <v>35</v>
      </c>
      <c r="N1142">
        <v>35.01</v>
      </c>
      <c r="O1142">
        <v>2017</v>
      </c>
      <c r="P1142">
        <v>4</v>
      </c>
      <c r="Q1142">
        <v>13</v>
      </c>
      <c r="R1142">
        <v>20170314</v>
      </c>
      <c r="S1142" s="237" t="str">
        <f t="shared" si="23"/>
        <v>Apr</v>
      </c>
    </row>
    <row r="1143" spans="1:19" x14ac:dyDescent="0.25">
      <c r="A1143">
        <v>3919246000</v>
      </c>
      <c r="B1143" t="str">
        <f>VLOOKUP(A1143,'Energy Provider Accounts'!C:D,2,FALSE)</f>
        <v>Parks &amp; Rec</v>
      </c>
      <c r="C1143" t="s">
        <v>342</v>
      </c>
      <c r="D1143" s="3">
        <v>42864</v>
      </c>
      <c r="E1143" s="11" t="s">
        <v>603</v>
      </c>
      <c r="F1143">
        <v>30</v>
      </c>
      <c r="G1143" t="s">
        <v>344</v>
      </c>
      <c r="H1143" t="s">
        <v>345</v>
      </c>
      <c r="I1143">
        <v>0</v>
      </c>
      <c r="J1143">
        <v>0</v>
      </c>
      <c r="K1143">
        <v>0</v>
      </c>
      <c r="L1143">
        <v>0</v>
      </c>
      <c r="M1143">
        <v>35</v>
      </c>
      <c r="N1143">
        <v>35.01</v>
      </c>
      <c r="O1143">
        <v>2017</v>
      </c>
      <c r="P1143">
        <v>5</v>
      </c>
      <c r="Q1143">
        <v>9</v>
      </c>
      <c r="R1143">
        <v>20170409</v>
      </c>
      <c r="S1143" s="237" t="str">
        <f t="shared" si="23"/>
        <v>May</v>
      </c>
    </row>
    <row r="1144" spans="1:19" x14ac:dyDescent="0.25">
      <c r="A1144">
        <v>3919246000</v>
      </c>
      <c r="B1144" t="str">
        <f>VLOOKUP(A1144,'Energy Provider Accounts'!C:D,2,FALSE)</f>
        <v>Parks &amp; Rec</v>
      </c>
      <c r="C1144" t="s">
        <v>342</v>
      </c>
      <c r="D1144" s="3">
        <v>42899</v>
      </c>
      <c r="E1144" s="11" t="s">
        <v>386</v>
      </c>
      <c r="F1144">
        <v>30</v>
      </c>
      <c r="G1144" t="s">
        <v>413</v>
      </c>
      <c r="H1144" t="s">
        <v>345</v>
      </c>
      <c r="I1144">
        <v>0</v>
      </c>
      <c r="J1144">
        <v>0</v>
      </c>
      <c r="K1144">
        <v>0</v>
      </c>
      <c r="L1144">
        <v>0</v>
      </c>
      <c r="M1144">
        <v>35</v>
      </c>
      <c r="N1144">
        <v>35.01</v>
      </c>
      <c r="O1144">
        <v>2017</v>
      </c>
      <c r="P1144">
        <v>6</v>
      </c>
      <c r="Q1144">
        <v>13</v>
      </c>
      <c r="R1144">
        <v>20170514</v>
      </c>
      <c r="S1144" s="237" t="str">
        <f t="shared" si="23"/>
        <v>Jun</v>
      </c>
    </row>
    <row r="1145" spans="1:19" x14ac:dyDescent="0.25">
      <c r="A1145">
        <v>3919246000</v>
      </c>
      <c r="B1145" t="str">
        <f>VLOOKUP(A1145,'Energy Provider Accounts'!C:D,2,FALSE)</f>
        <v>Parks &amp; Rec</v>
      </c>
      <c r="C1145" t="s">
        <v>342</v>
      </c>
      <c r="D1145" s="3">
        <v>42927</v>
      </c>
      <c r="E1145" s="11" t="s">
        <v>434</v>
      </c>
      <c r="F1145">
        <v>30</v>
      </c>
      <c r="G1145" t="s">
        <v>344</v>
      </c>
      <c r="H1145" t="s">
        <v>345</v>
      </c>
      <c r="I1145">
        <v>0</v>
      </c>
      <c r="J1145">
        <v>0</v>
      </c>
      <c r="K1145">
        <v>0</v>
      </c>
      <c r="L1145">
        <v>0</v>
      </c>
      <c r="M1145">
        <v>35</v>
      </c>
      <c r="N1145">
        <v>35.01</v>
      </c>
      <c r="O1145">
        <v>2017</v>
      </c>
      <c r="P1145">
        <v>7</v>
      </c>
      <c r="Q1145">
        <v>11</v>
      </c>
      <c r="R1145">
        <v>20170611</v>
      </c>
      <c r="S1145" s="237" t="str">
        <f t="shared" si="23"/>
        <v>Jul</v>
      </c>
    </row>
    <row r="1146" spans="1:19" x14ac:dyDescent="0.25">
      <c r="A1146">
        <v>3919246000</v>
      </c>
      <c r="B1146" t="str">
        <f>VLOOKUP(A1146,'Energy Provider Accounts'!C:D,2,FALSE)</f>
        <v>Parks &amp; Rec</v>
      </c>
      <c r="C1146" t="s">
        <v>342</v>
      </c>
      <c r="D1146" s="3">
        <v>42958</v>
      </c>
      <c r="E1146" s="11" t="s">
        <v>388</v>
      </c>
      <c r="F1146">
        <v>30</v>
      </c>
      <c r="G1146" t="s">
        <v>413</v>
      </c>
      <c r="H1146" t="s">
        <v>345</v>
      </c>
      <c r="I1146">
        <v>0</v>
      </c>
      <c r="J1146">
        <v>0</v>
      </c>
      <c r="K1146">
        <v>0</v>
      </c>
      <c r="L1146">
        <v>0</v>
      </c>
      <c r="M1146">
        <v>35</v>
      </c>
      <c r="N1146">
        <v>35.01</v>
      </c>
      <c r="O1146">
        <v>2017</v>
      </c>
      <c r="P1146">
        <v>8</v>
      </c>
      <c r="Q1146">
        <v>11</v>
      </c>
      <c r="R1146">
        <v>20170712</v>
      </c>
      <c r="S1146" s="237" t="str">
        <f t="shared" si="23"/>
        <v>Aug</v>
      </c>
    </row>
    <row r="1147" spans="1:19" x14ac:dyDescent="0.25">
      <c r="A1147">
        <v>3919246000</v>
      </c>
      <c r="B1147" t="str">
        <f>VLOOKUP(A1147,'Energy Provider Accounts'!C:D,2,FALSE)</f>
        <v>Parks &amp; Rec</v>
      </c>
      <c r="C1147" t="s">
        <v>342</v>
      </c>
      <c r="D1147" s="3">
        <v>42986</v>
      </c>
      <c r="E1147" s="11" t="s">
        <v>604</v>
      </c>
      <c r="F1147">
        <v>30</v>
      </c>
      <c r="G1147" t="s">
        <v>344</v>
      </c>
      <c r="H1147" t="s">
        <v>345</v>
      </c>
      <c r="I1147">
        <v>0</v>
      </c>
      <c r="J1147">
        <v>0</v>
      </c>
      <c r="K1147">
        <v>0</v>
      </c>
      <c r="L1147">
        <v>0</v>
      </c>
      <c r="M1147">
        <v>35</v>
      </c>
      <c r="N1147">
        <v>35.01</v>
      </c>
      <c r="O1147">
        <v>2017</v>
      </c>
      <c r="P1147">
        <v>9</v>
      </c>
      <c r="Q1147">
        <v>8</v>
      </c>
      <c r="R1147">
        <v>20170809</v>
      </c>
      <c r="S1147" s="237" t="str">
        <f t="shared" si="23"/>
        <v>Sep</v>
      </c>
    </row>
    <row r="1148" spans="1:19" x14ac:dyDescent="0.25">
      <c r="A1148">
        <v>3919246000</v>
      </c>
      <c r="B1148" t="str">
        <f>VLOOKUP(A1148,'Energy Provider Accounts'!C:D,2,FALSE)</f>
        <v>Parks &amp; Rec</v>
      </c>
      <c r="C1148" t="s">
        <v>342</v>
      </c>
      <c r="D1148" s="3">
        <v>43019</v>
      </c>
      <c r="E1148" s="11" t="s">
        <v>390</v>
      </c>
      <c r="F1148">
        <v>30</v>
      </c>
      <c r="G1148" t="s">
        <v>413</v>
      </c>
      <c r="H1148" t="s">
        <v>345</v>
      </c>
      <c r="I1148">
        <v>0</v>
      </c>
      <c r="J1148">
        <v>0</v>
      </c>
      <c r="K1148">
        <v>0</v>
      </c>
      <c r="L1148">
        <v>0</v>
      </c>
      <c r="M1148">
        <v>35</v>
      </c>
      <c r="N1148">
        <v>35.01</v>
      </c>
      <c r="O1148">
        <v>2017</v>
      </c>
      <c r="P1148">
        <v>10</v>
      </c>
      <c r="Q1148">
        <v>11</v>
      </c>
      <c r="R1148">
        <v>20170911</v>
      </c>
      <c r="S1148" s="237" t="str">
        <f t="shared" si="23"/>
        <v>Oct</v>
      </c>
    </row>
    <row r="1149" spans="1:19" x14ac:dyDescent="0.25">
      <c r="A1149">
        <v>3919246000</v>
      </c>
      <c r="B1149" t="str">
        <f>VLOOKUP(A1149,'Energy Provider Accounts'!C:D,2,FALSE)</f>
        <v>Parks &amp; Rec</v>
      </c>
      <c r="C1149" t="s">
        <v>342</v>
      </c>
      <c r="D1149" s="3">
        <v>43048</v>
      </c>
      <c r="E1149" s="11" t="s">
        <v>445</v>
      </c>
      <c r="F1149">
        <v>30</v>
      </c>
      <c r="G1149" t="s">
        <v>344</v>
      </c>
      <c r="H1149" t="s">
        <v>345</v>
      </c>
      <c r="I1149">
        <v>0</v>
      </c>
      <c r="J1149">
        <v>0</v>
      </c>
      <c r="K1149">
        <v>0</v>
      </c>
      <c r="L1149">
        <v>0</v>
      </c>
      <c r="M1149">
        <v>35</v>
      </c>
      <c r="N1149">
        <v>35.01</v>
      </c>
      <c r="O1149">
        <v>2017</v>
      </c>
      <c r="P1149">
        <v>11</v>
      </c>
      <c r="Q1149">
        <v>9</v>
      </c>
      <c r="R1149">
        <v>20171010</v>
      </c>
      <c r="S1149" s="237" t="str">
        <f t="shared" si="23"/>
        <v>Nov</v>
      </c>
    </row>
    <row r="1150" spans="1:19" x14ac:dyDescent="0.25">
      <c r="A1150">
        <v>3919246000</v>
      </c>
      <c r="B1150" t="str">
        <f>VLOOKUP(A1150,'Energy Provider Accounts'!C:D,2,FALSE)</f>
        <v>Parks &amp; Rec</v>
      </c>
      <c r="C1150" t="s">
        <v>342</v>
      </c>
      <c r="D1150" s="3">
        <v>43081</v>
      </c>
      <c r="E1150" s="11" t="s">
        <v>412</v>
      </c>
      <c r="F1150">
        <v>30</v>
      </c>
      <c r="G1150" t="s">
        <v>413</v>
      </c>
      <c r="H1150" t="s">
        <v>345</v>
      </c>
      <c r="I1150">
        <v>0</v>
      </c>
      <c r="J1150">
        <v>0</v>
      </c>
      <c r="K1150">
        <v>0</v>
      </c>
      <c r="L1150">
        <v>0</v>
      </c>
      <c r="M1150">
        <v>35</v>
      </c>
      <c r="N1150">
        <v>35.01</v>
      </c>
      <c r="O1150">
        <v>2017</v>
      </c>
      <c r="P1150">
        <v>12</v>
      </c>
      <c r="Q1150">
        <v>12</v>
      </c>
      <c r="R1150">
        <v>20171112</v>
      </c>
      <c r="S1150" s="237" t="str">
        <f t="shared" si="23"/>
        <v>Dec</v>
      </c>
    </row>
    <row r="1151" spans="1:19" x14ac:dyDescent="0.25">
      <c r="A1151">
        <v>3937064000</v>
      </c>
      <c r="B1151" t="str">
        <f>VLOOKUP(A1151,'Energy Provider Accounts'!C:D,2,FALSE)</f>
        <v>Parks &amp; Rec</v>
      </c>
      <c r="C1151" t="s">
        <v>342</v>
      </c>
      <c r="D1151" s="3">
        <v>42384</v>
      </c>
      <c r="E1151" s="11" t="s">
        <v>605</v>
      </c>
      <c r="F1151">
        <v>60</v>
      </c>
      <c r="G1151" t="s">
        <v>344</v>
      </c>
      <c r="H1151" t="s">
        <v>345</v>
      </c>
      <c r="I1151">
        <v>113</v>
      </c>
      <c r="J1151">
        <v>0</v>
      </c>
      <c r="K1151">
        <v>0</v>
      </c>
      <c r="L1151">
        <v>0.6</v>
      </c>
      <c r="M1151">
        <v>71.03</v>
      </c>
      <c r="N1151">
        <v>71.650000000000006</v>
      </c>
      <c r="O1151">
        <v>2016</v>
      </c>
      <c r="P1151">
        <v>1</v>
      </c>
      <c r="Q1151">
        <v>15</v>
      </c>
      <c r="R1151">
        <v>20151116</v>
      </c>
      <c r="S1151" s="237" t="str">
        <f t="shared" si="23"/>
        <v>Jan</v>
      </c>
    </row>
    <row r="1152" spans="1:19" x14ac:dyDescent="0.25">
      <c r="A1152">
        <v>3937064000</v>
      </c>
      <c r="B1152" t="str">
        <f>VLOOKUP(A1152,'Energy Provider Accounts'!C:D,2,FALSE)</f>
        <v>Parks &amp; Rec</v>
      </c>
      <c r="C1152" t="s">
        <v>342</v>
      </c>
      <c r="D1152" s="3">
        <v>42444</v>
      </c>
      <c r="E1152" s="11" t="s">
        <v>606</v>
      </c>
      <c r="F1152">
        <v>60</v>
      </c>
      <c r="G1152" t="s">
        <v>344</v>
      </c>
      <c r="H1152" t="s">
        <v>345</v>
      </c>
      <c r="I1152">
        <v>130</v>
      </c>
      <c r="J1152">
        <v>0</v>
      </c>
      <c r="K1152">
        <v>0</v>
      </c>
      <c r="L1152">
        <v>1.2</v>
      </c>
      <c r="M1152">
        <v>71.069999999999993</v>
      </c>
      <c r="N1152">
        <v>72.31</v>
      </c>
      <c r="O1152">
        <v>2016</v>
      </c>
      <c r="P1152">
        <v>3</v>
      </c>
      <c r="Q1152">
        <v>15</v>
      </c>
      <c r="R1152">
        <v>20160115</v>
      </c>
      <c r="S1152" s="237" t="str">
        <f t="shared" si="23"/>
        <v>Mar</v>
      </c>
    </row>
    <row r="1153" spans="1:19" x14ac:dyDescent="0.25">
      <c r="A1153">
        <v>3937064000</v>
      </c>
      <c r="B1153" t="str">
        <f>VLOOKUP(A1153,'Energy Provider Accounts'!C:D,2,FALSE)</f>
        <v>Parks &amp; Rec</v>
      </c>
      <c r="C1153" t="s">
        <v>342</v>
      </c>
      <c r="D1153" s="3">
        <v>42506</v>
      </c>
      <c r="E1153" s="11" t="s">
        <v>607</v>
      </c>
      <c r="F1153">
        <v>60</v>
      </c>
      <c r="G1153" t="s">
        <v>344</v>
      </c>
      <c r="H1153" t="s">
        <v>345</v>
      </c>
      <c r="I1153">
        <v>175</v>
      </c>
      <c r="J1153">
        <v>0</v>
      </c>
      <c r="K1153">
        <v>0</v>
      </c>
      <c r="L1153">
        <v>1.39</v>
      </c>
      <c r="M1153">
        <v>71.459999999999994</v>
      </c>
      <c r="N1153">
        <v>72.87</v>
      </c>
      <c r="O1153">
        <v>2016</v>
      </c>
      <c r="P1153">
        <v>5</v>
      </c>
      <c r="Q1153">
        <v>16</v>
      </c>
      <c r="R1153">
        <v>20160317</v>
      </c>
      <c r="S1153" s="237" t="str">
        <f t="shared" si="23"/>
        <v>May</v>
      </c>
    </row>
    <row r="1154" spans="1:19" x14ac:dyDescent="0.25">
      <c r="A1154">
        <v>3937064000</v>
      </c>
      <c r="B1154" t="str">
        <f>VLOOKUP(A1154,'Energy Provider Accounts'!C:D,2,FALSE)</f>
        <v>Parks &amp; Rec</v>
      </c>
      <c r="C1154" t="s">
        <v>342</v>
      </c>
      <c r="D1154" s="3">
        <v>42570</v>
      </c>
      <c r="E1154" s="11" t="s">
        <v>608</v>
      </c>
      <c r="F1154">
        <v>60</v>
      </c>
      <c r="G1154" t="s">
        <v>344</v>
      </c>
      <c r="H1154" t="s">
        <v>345</v>
      </c>
      <c r="I1154">
        <v>285</v>
      </c>
      <c r="J1154">
        <v>0</v>
      </c>
      <c r="K1154">
        <v>0</v>
      </c>
      <c r="L1154">
        <v>1.79</v>
      </c>
      <c r="M1154">
        <v>73.180000000000007</v>
      </c>
      <c r="N1154">
        <v>75</v>
      </c>
      <c r="O1154">
        <v>2016</v>
      </c>
      <c r="P1154">
        <v>7</v>
      </c>
      <c r="Q1154">
        <v>19</v>
      </c>
      <c r="R1154">
        <v>20160520</v>
      </c>
      <c r="S1154" s="237" t="str">
        <f t="shared" ref="S1154:S1217" si="24">CHOOSE(P1154,"Jan","Feb","Mar","Apr","May","Jun","Jul","Aug","Sep","Oct","Nov","Dec")</f>
        <v>Jul</v>
      </c>
    </row>
    <row r="1155" spans="1:19" x14ac:dyDescent="0.25">
      <c r="A1155">
        <v>3937064000</v>
      </c>
      <c r="B1155" t="str">
        <f>VLOOKUP(A1155,'Energy Provider Accounts'!C:D,2,FALSE)</f>
        <v>Parks &amp; Rec</v>
      </c>
      <c r="C1155" t="s">
        <v>342</v>
      </c>
      <c r="D1155" s="3">
        <v>42599</v>
      </c>
      <c r="E1155" s="11" t="s">
        <v>453</v>
      </c>
      <c r="F1155">
        <v>30</v>
      </c>
      <c r="G1155" t="s">
        <v>413</v>
      </c>
      <c r="H1155" t="s">
        <v>345</v>
      </c>
      <c r="I1155">
        <v>175</v>
      </c>
      <c r="J1155">
        <v>0</v>
      </c>
      <c r="K1155">
        <v>0</v>
      </c>
      <c r="L1155">
        <v>20.02</v>
      </c>
      <c r="M1155">
        <v>29.61</v>
      </c>
      <c r="N1155">
        <v>49.64</v>
      </c>
      <c r="O1155">
        <v>2016</v>
      </c>
      <c r="P1155">
        <v>8</v>
      </c>
      <c r="Q1155">
        <v>17</v>
      </c>
      <c r="R1155">
        <v>20160718</v>
      </c>
      <c r="S1155" s="237" t="str">
        <f t="shared" si="24"/>
        <v>Aug</v>
      </c>
    </row>
    <row r="1156" spans="1:19" x14ac:dyDescent="0.25">
      <c r="A1156">
        <v>3937064000</v>
      </c>
      <c r="B1156" t="str">
        <f>VLOOKUP(A1156,'Energy Provider Accounts'!C:D,2,FALSE)</f>
        <v>Parks &amp; Rec</v>
      </c>
      <c r="C1156" t="s">
        <v>342</v>
      </c>
      <c r="D1156" s="3">
        <v>42632</v>
      </c>
      <c r="E1156" s="11" t="s">
        <v>609</v>
      </c>
      <c r="F1156">
        <v>30</v>
      </c>
      <c r="G1156" t="s">
        <v>344</v>
      </c>
      <c r="H1156" t="s">
        <v>345</v>
      </c>
      <c r="I1156">
        <v>131</v>
      </c>
      <c r="J1156">
        <v>0</v>
      </c>
      <c r="K1156">
        <v>0</v>
      </c>
      <c r="L1156">
        <v>20.94</v>
      </c>
      <c r="M1156">
        <v>27.97</v>
      </c>
      <c r="N1156">
        <v>48.93</v>
      </c>
      <c r="O1156">
        <v>2016</v>
      </c>
      <c r="P1156">
        <v>9</v>
      </c>
      <c r="Q1156">
        <v>19</v>
      </c>
      <c r="R1156">
        <v>20160820</v>
      </c>
      <c r="S1156" s="237" t="str">
        <f t="shared" si="24"/>
        <v>Sep</v>
      </c>
    </row>
    <row r="1157" spans="1:19" x14ac:dyDescent="0.25">
      <c r="A1157">
        <v>3937064000</v>
      </c>
      <c r="B1157" t="str">
        <f>VLOOKUP(A1157,'Energy Provider Accounts'!C:D,2,FALSE)</f>
        <v>Parks &amp; Rec</v>
      </c>
      <c r="C1157" t="s">
        <v>342</v>
      </c>
      <c r="D1157" s="3">
        <v>42660</v>
      </c>
      <c r="E1157" s="11" t="s">
        <v>610</v>
      </c>
      <c r="F1157">
        <v>30</v>
      </c>
      <c r="G1157" t="s">
        <v>413</v>
      </c>
      <c r="H1157" t="s">
        <v>345</v>
      </c>
      <c r="I1157">
        <v>130</v>
      </c>
      <c r="J1157">
        <v>0</v>
      </c>
      <c r="K1157">
        <v>0</v>
      </c>
      <c r="L1157">
        <v>14.42</v>
      </c>
      <c r="M1157">
        <v>31.24</v>
      </c>
      <c r="N1157">
        <v>45.68</v>
      </c>
      <c r="O1157">
        <v>2016</v>
      </c>
      <c r="P1157">
        <v>10</v>
      </c>
      <c r="Q1157">
        <v>17</v>
      </c>
      <c r="R1157">
        <v>20160917</v>
      </c>
      <c r="S1157" s="237" t="str">
        <f t="shared" si="24"/>
        <v>Oct</v>
      </c>
    </row>
    <row r="1158" spans="1:19" x14ac:dyDescent="0.25">
      <c r="A1158">
        <v>3937064000</v>
      </c>
      <c r="B1158" t="str">
        <f>VLOOKUP(A1158,'Energy Provider Accounts'!C:D,2,FALSE)</f>
        <v>Parks &amp; Rec</v>
      </c>
      <c r="C1158" t="s">
        <v>342</v>
      </c>
      <c r="D1158" s="3">
        <v>42688</v>
      </c>
      <c r="E1158" s="11" t="s">
        <v>455</v>
      </c>
      <c r="F1158">
        <v>30</v>
      </c>
      <c r="G1158" t="s">
        <v>344</v>
      </c>
      <c r="H1158" t="s">
        <v>345</v>
      </c>
      <c r="I1158">
        <v>60</v>
      </c>
      <c r="J1158">
        <v>0</v>
      </c>
      <c r="K1158">
        <v>0</v>
      </c>
      <c r="L1158">
        <v>7.34</v>
      </c>
      <c r="M1158">
        <v>32.94</v>
      </c>
      <c r="N1158">
        <v>40.299999999999997</v>
      </c>
      <c r="O1158">
        <v>2016</v>
      </c>
      <c r="P1158">
        <v>11</v>
      </c>
      <c r="Q1158">
        <v>14</v>
      </c>
      <c r="R1158">
        <v>20161015</v>
      </c>
      <c r="S1158" s="237" t="str">
        <f t="shared" si="24"/>
        <v>Nov</v>
      </c>
    </row>
    <row r="1159" spans="1:19" x14ac:dyDescent="0.25">
      <c r="A1159">
        <v>3937064000</v>
      </c>
      <c r="B1159" t="str">
        <f>VLOOKUP(A1159,'Energy Provider Accounts'!C:D,2,FALSE)</f>
        <v>Parks &amp; Rec</v>
      </c>
      <c r="C1159" t="s">
        <v>342</v>
      </c>
      <c r="D1159" s="3">
        <v>42720</v>
      </c>
      <c r="E1159" s="11" t="s">
        <v>611</v>
      </c>
      <c r="F1159">
        <v>30</v>
      </c>
      <c r="G1159" t="s">
        <v>413</v>
      </c>
      <c r="H1159" t="s">
        <v>345</v>
      </c>
      <c r="I1159">
        <v>60</v>
      </c>
      <c r="J1159">
        <v>0</v>
      </c>
      <c r="K1159">
        <v>0</v>
      </c>
      <c r="L1159">
        <v>8.6199999999999992</v>
      </c>
      <c r="M1159">
        <v>32.270000000000003</v>
      </c>
      <c r="N1159">
        <v>40.9</v>
      </c>
      <c r="O1159">
        <v>2016</v>
      </c>
      <c r="P1159">
        <v>12</v>
      </c>
      <c r="Q1159">
        <v>16</v>
      </c>
      <c r="R1159">
        <v>20161116</v>
      </c>
      <c r="S1159" s="237" t="str">
        <f t="shared" si="24"/>
        <v>Dec</v>
      </c>
    </row>
    <row r="1160" spans="1:19" x14ac:dyDescent="0.25">
      <c r="A1160">
        <v>3937064000</v>
      </c>
      <c r="B1160" t="str">
        <f>VLOOKUP(A1160,'Energy Provider Accounts'!C:D,2,FALSE)</f>
        <v>Parks &amp; Rec</v>
      </c>
      <c r="C1160" t="s">
        <v>342</v>
      </c>
      <c r="D1160" s="3">
        <v>42751</v>
      </c>
      <c r="E1160" s="11" t="s">
        <v>381</v>
      </c>
      <c r="F1160">
        <v>30</v>
      </c>
      <c r="G1160" t="s">
        <v>344</v>
      </c>
      <c r="H1160" t="s">
        <v>345</v>
      </c>
      <c r="I1160">
        <v>72</v>
      </c>
      <c r="J1160">
        <v>0</v>
      </c>
      <c r="K1160">
        <v>0</v>
      </c>
      <c r="L1160">
        <v>7.55</v>
      </c>
      <c r="M1160">
        <v>33.07</v>
      </c>
      <c r="N1160">
        <v>40.630000000000003</v>
      </c>
      <c r="O1160">
        <v>2017</v>
      </c>
      <c r="P1160">
        <v>1</v>
      </c>
      <c r="Q1160">
        <v>16</v>
      </c>
      <c r="R1160">
        <v>20161217</v>
      </c>
      <c r="S1160" s="237" t="str">
        <f t="shared" si="24"/>
        <v>Jan</v>
      </c>
    </row>
    <row r="1161" spans="1:19" x14ac:dyDescent="0.25">
      <c r="A1161">
        <v>3937064000</v>
      </c>
      <c r="B1161" t="str">
        <f>VLOOKUP(A1161,'Energy Provider Accounts'!C:D,2,FALSE)</f>
        <v>Parks &amp; Rec</v>
      </c>
      <c r="C1161" t="s">
        <v>342</v>
      </c>
      <c r="D1161" s="3">
        <v>42783</v>
      </c>
      <c r="E1161" s="11" t="s">
        <v>612</v>
      </c>
      <c r="F1161">
        <v>30</v>
      </c>
      <c r="G1161" t="s">
        <v>413</v>
      </c>
      <c r="H1161" t="s">
        <v>345</v>
      </c>
      <c r="I1161">
        <v>69</v>
      </c>
      <c r="J1161">
        <v>0</v>
      </c>
      <c r="K1161">
        <v>0</v>
      </c>
      <c r="L1161">
        <v>10.6</v>
      </c>
      <c r="M1161">
        <v>30.91</v>
      </c>
      <c r="N1161">
        <v>41.53</v>
      </c>
      <c r="O1161">
        <v>2017</v>
      </c>
      <c r="P1161">
        <v>2</v>
      </c>
      <c r="Q1161">
        <v>17</v>
      </c>
      <c r="R1161">
        <v>20170118</v>
      </c>
      <c r="S1161" s="237" t="str">
        <f t="shared" si="24"/>
        <v>Feb</v>
      </c>
    </row>
    <row r="1162" spans="1:19" x14ac:dyDescent="0.25">
      <c r="A1162">
        <v>3937064000</v>
      </c>
      <c r="B1162" t="str">
        <f>VLOOKUP(A1162,'Energy Provider Accounts'!C:D,2,FALSE)</f>
        <v>Parks &amp; Rec</v>
      </c>
      <c r="C1162" t="s">
        <v>342</v>
      </c>
      <c r="D1162" s="3">
        <v>42814</v>
      </c>
      <c r="E1162" s="11" t="s">
        <v>383</v>
      </c>
      <c r="F1162">
        <v>30</v>
      </c>
      <c r="G1162" t="s">
        <v>344</v>
      </c>
      <c r="H1162" t="s">
        <v>345</v>
      </c>
      <c r="I1162">
        <v>81</v>
      </c>
      <c r="J1162">
        <v>0</v>
      </c>
      <c r="K1162">
        <v>0</v>
      </c>
      <c r="L1162">
        <v>10.79</v>
      </c>
      <c r="M1162">
        <v>31.11</v>
      </c>
      <c r="N1162">
        <v>41.92</v>
      </c>
      <c r="O1162">
        <v>2017</v>
      </c>
      <c r="P1162">
        <v>3</v>
      </c>
      <c r="Q1162">
        <v>20</v>
      </c>
      <c r="R1162">
        <v>20170218</v>
      </c>
      <c r="S1162" s="237" t="str">
        <f t="shared" si="24"/>
        <v>Mar</v>
      </c>
    </row>
    <row r="1163" spans="1:19" x14ac:dyDescent="0.25">
      <c r="A1163">
        <v>3937064000</v>
      </c>
      <c r="B1163" t="str">
        <f>VLOOKUP(A1163,'Energy Provider Accounts'!C:D,2,FALSE)</f>
        <v>Parks &amp; Rec</v>
      </c>
      <c r="C1163" t="s">
        <v>342</v>
      </c>
      <c r="D1163" s="3">
        <v>42844</v>
      </c>
      <c r="E1163" s="11" t="s">
        <v>576</v>
      </c>
      <c r="F1163">
        <v>30</v>
      </c>
      <c r="G1163" t="s">
        <v>413</v>
      </c>
      <c r="H1163" t="s">
        <v>345</v>
      </c>
      <c r="I1163">
        <v>87</v>
      </c>
      <c r="J1163">
        <v>0</v>
      </c>
      <c r="K1163">
        <v>0</v>
      </c>
      <c r="L1163">
        <v>10.85</v>
      </c>
      <c r="M1163">
        <v>31.2</v>
      </c>
      <c r="N1163">
        <v>42.06</v>
      </c>
      <c r="O1163">
        <v>2017</v>
      </c>
      <c r="P1163">
        <v>4</v>
      </c>
      <c r="Q1163">
        <v>19</v>
      </c>
      <c r="R1163">
        <v>20170320</v>
      </c>
      <c r="S1163" s="237" t="str">
        <f t="shared" si="24"/>
        <v>Apr</v>
      </c>
    </row>
    <row r="1164" spans="1:19" x14ac:dyDescent="0.25">
      <c r="A1164">
        <v>3937064000</v>
      </c>
      <c r="B1164" t="str">
        <f>VLOOKUP(A1164,'Energy Provider Accounts'!C:D,2,FALSE)</f>
        <v>Parks &amp; Rec</v>
      </c>
      <c r="C1164" t="s">
        <v>342</v>
      </c>
      <c r="D1164" s="3">
        <v>42871</v>
      </c>
      <c r="E1164" s="11" t="s">
        <v>385</v>
      </c>
      <c r="F1164">
        <v>30</v>
      </c>
      <c r="G1164" t="s">
        <v>344</v>
      </c>
      <c r="H1164" t="s">
        <v>345</v>
      </c>
      <c r="I1164">
        <v>166</v>
      </c>
      <c r="J1164">
        <v>0</v>
      </c>
      <c r="K1164">
        <v>0</v>
      </c>
      <c r="L1164">
        <v>31.01</v>
      </c>
      <c r="M1164">
        <v>22.42</v>
      </c>
      <c r="N1164">
        <v>53.46</v>
      </c>
      <c r="O1164">
        <v>2017</v>
      </c>
      <c r="P1164">
        <v>5</v>
      </c>
      <c r="Q1164">
        <v>16</v>
      </c>
      <c r="R1164">
        <v>20170416</v>
      </c>
      <c r="S1164" s="237" t="str">
        <f t="shared" si="24"/>
        <v>May</v>
      </c>
    </row>
    <row r="1165" spans="1:19" x14ac:dyDescent="0.25">
      <c r="A1165">
        <v>3937064000</v>
      </c>
      <c r="B1165" t="str">
        <f>VLOOKUP(A1165,'Energy Provider Accounts'!C:D,2,FALSE)</f>
        <v>Parks &amp; Rec</v>
      </c>
      <c r="C1165" t="s">
        <v>342</v>
      </c>
      <c r="D1165" s="3">
        <v>42902</v>
      </c>
      <c r="E1165" s="11" t="s">
        <v>613</v>
      </c>
      <c r="F1165">
        <v>30</v>
      </c>
      <c r="G1165" t="s">
        <v>413</v>
      </c>
      <c r="H1165" t="s">
        <v>345</v>
      </c>
      <c r="I1165">
        <v>147</v>
      </c>
      <c r="J1165">
        <v>0</v>
      </c>
      <c r="K1165">
        <v>0</v>
      </c>
      <c r="L1165">
        <v>22.44</v>
      </c>
      <c r="M1165">
        <v>26.45</v>
      </c>
      <c r="N1165">
        <v>48.92</v>
      </c>
      <c r="O1165">
        <v>2017</v>
      </c>
      <c r="P1165">
        <v>6</v>
      </c>
      <c r="Q1165">
        <v>16</v>
      </c>
      <c r="R1165">
        <v>20170517</v>
      </c>
      <c r="S1165" s="237" t="str">
        <f t="shared" si="24"/>
        <v>Jun</v>
      </c>
    </row>
    <row r="1166" spans="1:19" x14ac:dyDescent="0.25">
      <c r="A1166">
        <v>3937064000</v>
      </c>
      <c r="B1166" t="str">
        <f>VLOOKUP(A1166,'Energy Provider Accounts'!C:D,2,FALSE)</f>
        <v>Parks &amp; Rec</v>
      </c>
      <c r="C1166" t="s">
        <v>342</v>
      </c>
      <c r="D1166" s="3">
        <v>42929</v>
      </c>
      <c r="E1166" s="11" t="s">
        <v>387</v>
      </c>
      <c r="F1166">
        <v>30</v>
      </c>
      <c r="G1166" t="s">
        <v>344</v>
      </c>
      <c r="H1166" t="s">
        <v>345</v>
      </c>
      <c r="I1166">
        <v>385</v>
      </c>
      <c r="J1166">
        <v>0</v>
      </c>
      <c r="K1166">
        <v>0</v>
      </c>
      <c r="L1166">
        <v>40.78</v>
      </c>
      <c r="M1166">
        <v>23.08</v>
      </c>
      <c r="N1166">
        <v>63.9</v>
      </c>
      <c r="O1166">
        <v>2017</v>
      </c>
      <c r="P1166">
        <v>7</v>
      </c>
      <c r="Q1166">
        <v>13</v>
      </c>
      <c r="R1166">
        <v>20170613</v>
      </c>
      <c r="S1166" s="237" t="str">
        <f t="shared" si="24"/>
        <v>Jul</v>
      </c>
    </row>
    <row r="1167" spans="1:19" x14ac:dyDescent="0.25">
      <c r="A1167">
        <v>3937064000</v>
      </c>
      <c r="B1167" t="str">
        <f>VLOOKUP(A1167,'Energy Provider Accounts'!C:D,2,FALSE)</f>
        <v>Parks &amp; Rec</v>
      </c>
      <c r="C1167" t="s">
        <v>342</v>
      </c>
      <c r="D1167" s="3">
        <v>42963</v>
      </c>
      <c r="E1167" s="11" t="s">
        <v>614</v>
      </c>
      <c r="F1167">
        <v>30</v>
      </c>
      <c r="G1167" t="s">
        <v>413</v>
      </c>
      <c r="H1167" t="s">
        <v>345</v>
      </c>
      <c r="I1167">
        <v>173</v>
      </c>
      <c r="J1167">
        <v>0</v>
      </c>
      <c r="K1167">
        <v>0</v>
      </c>
      <c r="L1167">
        <v>27.33</v>
      </c>
      <c r="M1167">
        <v>27.29</v>
      </c>
      <c r="N1167">
        <v>54.65</v>
      </c>
      <c r="O1167">
        <v>2017</v>
      </c>
      <c r="P1167">
        <v>8</v>
      </c>
      <c r="Q1167">
        <v>16</v>
      </c>
      <c r="R1167">
        <v>20170717</v>
      </c>
      <c r="S1167" s="237" t="str">
        <f t="shared" si="24"/>
        <v>Aug</v>
      </c>
    </row>
    <row r="1168" spans="1:19" x14ac:dyDescent="0.25">
      <c r="A1168">
        <v>3937064000</v>
      </c>
      <c r="B1168" t="str">
        <f>VLOOKUP(A1168,'Energy Provider Accounts'!C:D,2,FALSE)</f>
        <v>Parks &amp; Rec</v>
      </c>
      <c r="C1168" t="s">
        <v>342</v>
      </c>
      <c r="D1168" s="3">
        <v>42990</v>
      </c>
      <c r="E1168" s="11" t="s">
        <v>389</v>
      </c>
      <c r="F1168">
        <v>30</v>
      </c>
      <c r="G1168" t="s">
        <v>344</v>
      </c>
      <c r="H1168" t="s">
        <v>345</v>
      </c>
      <c r="I1168">
        <v>140</v>
      </c>
      <c r="J1168">
        <v>0</v>
      </c>
      <c r="K1168">
        <v>0</v>
      </c>
      <c r="L1168">
        <v>1.23</v>
      </c>
      <c r="M1168">
        <v>39.08</v>
      </c>
      <c r="N1168">
        <v>40.33</v>
      </c>
      <c r="O1168">
        <v>2017</v>
      </c>
      <c r="P1168">
        <v>9</v>
      </c>
      <c r="Q1168">
        <v>12</v>
      </c>
      <c r="R1168">
        <v>20170813</v>
      </c>
      <c r="S1168" s="237" t="str">
        <f t="shared" si="24"/>
        <v>Sep</v>
      </c>
    </row>
    <row r="1169" spans="1:19" x14ac:dyDescent="0.25">
      <c r="A1169">
        <v>3937064000</v>
      </c>
      <c r="B1169" t="str">
        <f>VLOOKUP(A1169,'Energy Provider Accounts'!C:D,2,FALSE)</f>
        <v>Parks &amp; Rec</v>
      </c>
      <c r="C1169" t="s">
        <v>342</v>
      </c>
      <c r="D1169" s="3">
        <v>43024</v>
      </c>
      <c r="E1169" s="11" t="s">
        <v>615</v>
      </c>
      <c r="F1169">
        <v>30</v>
      </c>
      <c r="G1169" t="s">
        <v>413</v>
      </c>
      <c r="H1169" t="s">
        <v>345</v>
      </c>
      <c r="I1169">
        <v>107</v>
      </c>
      <c r="J1169">
        <v>0</v>
      </c>
      <c r="K1169">
        <v>0</v>
      </c>
      <c r="L1169">
        <v>0.89</v>
      </c>
      <c r="M1169">
        <v>38.119999999999997</v>
      </c>
      <c r="N1169">
        <v>39.03</v>
      </c>
      <c r="O1169">
        <v>2017</v>
      </c>
      <c r="P1169">
        <v>10</v>
      </c>
      <c r="Q1169">
        <v>16</v>
      </c>
      <c r="R1169">
        <v>20170916</v>
      </c>
      <c r="S1169" s="237" t="str">
        <f t="shared" si="24"/>
        <v>Oct</v>
      </c>
    </row>
    <row r="1170" spans="1:19" x14ac:dyDescent="0.25">
      <c r="A1170">
        <v>3937064000</v>
      </c>
      <c r="B1170" t="str">
        <f>VLOOKUP(A1170,'Energy Provider Accounts'!C:D,2,FALSE)</f>
        <v>Parks &amp; Rec</v>
      </c>
      <c r="C1170" t="s">
        <v>342</v>
      </c>
      <c r="D1170" s="3">
        <v>43053</v>
      </c>
      <c r="E1170" s="11" t="s">
        <v>616</v>
      </c>
      <c r="F1170">
        <v>30</v>
      </c>
      <c r="G1170" t="s">
        <v>344</v>
      </c>
      <c r="H1170" t="s">
        <v>345</v>
      </c>
      <c r="I1170">
        <v>166</v>
      </c>
      <c r="J1170">
        <v>0</v>
      </c>
      <c r="K1170">
        <v>0</v>
      </c>
      <c r="L1170">
        <v>1.35</v>
      </c>
      <c r="M1170">
        <v>39.85</v>
      </c>
      <c r="N1170">
        <v>41.22</v>
      </c>
      <c r="O1170">
        <v>2017</v>
      </c>
      <c r="P1170">
        <v>11</v>
      </c>
      <c r="Q1170">
        <v>14</v>
      </c>
      <c r="R1170">
        <v>20171015</v>
      </c>
      <c r="S1170" s="237" t="str">
        <f t="shared" si="24"/>
        <v>Nov</v>
      </c>
    </row>
    <row r="1171" spans="1:19" x14ac:dyDescent="0.25">
      <c r="A1171">
        <v>3937064000</v>
      </c>
      <c r="B1171" t="str">
        <f>VLOOKUP(A1171,'Energy Provider Accounts'!C:D,2,FALSE)</f>
        <v>Parks &amp; Rec</v>
      </c>
      <c r="C1171" t="s">
        <v>342</v>
      </c>
      <c r="D1171" s="3">
        <v>43084</v>
      </c>
      <c r="E1171" s="11" t="s">
        <v>464</v>
      </c>
      <c r="F1171">
        <v>30</v>
      </c>
      <c r="G1171" t="s">
        <v>413</v>
      </c>
      <c r="H1171" t="s">
        <v>345</v>
      </c>
      <c r="I1171">
        <v>68</v>
      </c>
      <c r="J1171">
        <v>0</v>
      </c>
      <c r="K1171">
        <v>0</v>
      </c>
      <c r="L1171">
        <v>0.55000000000000004</v>
      </c>
      <c r="M1171">
        <v>36.99</v>
      </c>
      <c r="N1171">
        <v>37.56</v>
      </c>
      <c r="O1171">
        <v>2017</v>
      </c>
      <c r="P1171">
        <v>12</v>
      </c>
      <c r="Q1171">
        <v>15</v>
      </c>
      <c r="R1171">
        <v>20171115</v>
      </c>
      <c r="S1171" s="237" t="str">
        <f t="shared" si="24"/>
        <v>Dec</v>
      </c>
    </row>
    <row r="1172" spans="1:19" x14ac:dyDescent="0.25">
      <c r="A1172">
        <v>3624068000</v>
      </c>
      <c r="B1172" t="str">
        <f>VLOOKUP(A1172,'Energy Provider Accounts'!C:D,2,FALSE)</f>
        <v>Malden WWTP</v>
      </c>
      <c r="C1172" t="s">
        <v>342</v>
      </c>
      <c r="D1172" s="3">
        <v>42383</v>
      </c>
      <c r="E1172" s="11" t="s">
        <v>393</v>
      </c>
      <c r="F1172">
        <v>30</v>
      </c>
      <c r="G1172" t="s">
        <v>344</v>
      </c>
      <c r="H1172" t="s">
        <v>345</v>
      </c>
      <c r="I1172">
        <v>11863</v>
      </c>
      <c r="J1172">
        <v>25</v>
      </c>
      <c r="K1172">
        <v>216.39</v>
      </c>
      <c r="L1172">
        <v>71.89</v>
      </c>
      <c r="M1172">
        <v>163.13</v>
      </c>
      <c r="N1172">
        <v>451.55</v>
      </c>
      <c r="O1172">
        <v>2016</v>
      </c>
      <c r="P1172">
        <v>1</v>
      </c>
      <c r="Q1172">
        <v>14</v>
      </c>
      <c r="R1172">
        <v>20151215</v>
      </c>
      <c r="S1172" s="237" t="str">
        <f t="shared" si="24"/>
        <v>Jan</v>
      </c>
    </row>
    <row r="1173" spans="1:19" x14ac:dyDescent="0.25">
      <c r="A1173">
        <v>3624068000</v>
      </c>
      <c r="B1173" t="str">
        <f>VLOOKUP(A1173,'Energy Provider Accounts'!C:D,2,FALSE)</f>
        <v>Malden WWTP</v>
      </c>
      <c r="C1173" t="s">
        <v>342</v>
      </c>
      <c r="D1173" s="3">
        <v>42412</v>
      </c>
      <c r="E1173" s="11" t="s">
        <v>394</v>
      </c>
      <c r="F1173">
        <v>30</v>
      </c>
      <c r="G1173" t="s">
        <v>344</v>
      </c>
      <c r="H1173" t="s">
        <v>345</v>
      </c>
      <c r="I1173">
        <v>13340</v>
      </c>
      <c r="J1173">
        <v>24</v>
      </c>
      <c r="K1173">
        <v>206.29</v>
      </c>
      <c r="L1173">
        <v>59.77</v>
      </c>
      <c r="M1173">
        <v>136.29</v>
      </c>
      <c r="N1173">
        <v>402.55</v>
      </c>
      <c r="O1173">
        <v>2016</v>
      </c>
      <c r="P1173">
        <v>2</v>
      </c>
      <c r="Q1173">
        <v>12</v>
      </c>
      <c r="R1173">
        <v>20160113</v>
      </c>
      <c r="S1173" s="237" t="str">
        <f t="shared" si="24"/>
        <v>Feb</v>
      </c>
    </row>
    <row r="1174" spans="1:19" x14ac:dyDescent="0.25">
      <c r="A1174">
        <v>3624068000</v>
      </c>
      <c r="B1174" t="str">
        <f>VLOOKUP(A1174,'Energy Provider Accounts'!C:D,2,FALSE)</f>
        <v>Malden WWTP</v>
      </c>
      <c r="C1174" t="s">
        <v>342</v>
      </c>
      <c r="D1174" s="3">
        <v>42444</v>
      </c>
      <c r="E1174" s="11" t="s">
        <v>395</v>
      </c>
      <c r="F1174">
        <v>30</v>
      </c>
      <c r="G1174" t="s">
        <v>344</v>
      </c>
      <c r="H1174" t="s">
        <v>345</v>
      </c>
      <c r="I1174">
        <v>13319</v>
      </c>
      <c r="J1174">
        <v>32</v>
      </c>
      <c r="K1174">
        <v>277.02</v>
      </c>
      <c r="L1174">
        <v>167.96</v>
      </c>
      <c r="M1174">
        <v>136.21</v>
      </c>
      <c r="N1174">
        <v>581.47</v>
      </c>
      <c r="O1174">
        <v>2016</v>
      </c>
      <c r="P1174">
        <v>3</v>
      </c>
      <c r="Q1174">
        <v>15</v>
      </c>
      <c r="R1174">
        <v>20160214</v>
      </c>
      <c r="S1174" s="237" t="str">
        <f t="shared" si="24"/>
        <v>Mar</v>
      </c>
    </row>
    <row r="1175" spans="1:19" x14ac:dyDescent="0.25">
      <c r="A1175">
        <v>3624068000</v>
      </c>
      <c r="B1175" t="str">
        <f>VLOOKUP(A1175,'Energy Provider Accounts'!C:D,2,FALSE)</f>
        <v>Malden WWTP</v>
      </c>
      <c r="C1175" t="s">
        <v>342</v>
      </c>
      <c r="D1175" s="3">
        <v>42474</v>
      </c>
      <c r="E1175" s="11" t="s">
        <v>396</v>
      </c>
      <c r="F1175">
        <v>30</v>
      </c>
      <c r="G1175" t="s">
        <v>344</v>
      </c>
      <c r="H1175" t="s">
        <v>345</v>
      </c>
      <c r="I1175">
        <v>10653</v>
      </c>
      <c r="J1175">
        <v>24</v>
      </c>
      <c r="K1175">
        <v>204.61</v>
      </c>
      <c r="L1175">
        <v>84.37</v>
      </c>
      <c r="M1175">
        <v>125.76</v>
      </c>
      <c r="N1175">
        <v>414.88</v>
      </c>
      <c r="O1175">
        <v>2016</v>
      </c>
      <c r="P1175">
        <v>4</v>
      </c>
      <c r="Q1175">
        <v>14</v>
      </c>
      <c r="R1175">
        <v>20160315</v>
      </c>
      <c r="S1175" s="237" t="str">
        <f t="shared" si="24"/>
        <v>Apr</v>
      </c>
    </row>
    <row r="1176" spans="1:19" x14ac:dyDescent="0.25">
      <c r="A1176">
        <v>3624068000</v>
      </c>
      <c r="B1176" t="str">
        <f>VLOOKUP(A1176,'Energy Provider Accounts'!C:D,2,FALSE)</f>
        <v>Malden WWTP</v>
      </c>
      <c r="C1176" t="s">
        <v>342</v>
      </c>
      <c r="D1176" s="3">
        <v>42502</v>
      </c>
      <c r="E1176" s="11" t="s">
        <v>397</v>
      </c>
      <c r="F1176">
        <v>30</v>
      </c>
      <c r="G1176" t="s">
        <v>344</v>
      </c>
      <c r="H1176" t="s">
        <v>345</v>
      </c>
      <c r="I1176">
        <v>9143</v>
      </c>
      <c r="J1176">
        <v>16</v>
      </c>
      <c r="K1176">
        <v>141.46</v>
      </c>
      <c r="L1176">
        <v>73.06</v>
      </c>
      <c r="M1176">
        <v>119.85</v>
      </c>
      <c r="N1176">
        <v>334.48</v>
      </c>
      <c r="O1176">
        <v>2016</v>
      </c>
      <c r="P1176">
        <v>5</v>
      </c>
      <c r="Q1176">
        <v>12</v>
      </c>
      <c r="R1176">
        <v>20160412</v>
      </c>
      <c r="S1176" s="237" t="str">
        <f t="shared" si="24"/>
        <v>May</v>
      </c>
    </row>
    <row r="1177" spans="1:19" x14ac:dyDescent="0.25">
      <c r="A1177">
        <v>3624068000</v>
      </c>
      <c r="B1177" t="str">
        <f>VLOOKUP(A1177,'Energy Provider Accounts'!C:D,2,FALSE)</f>
        <v>Malden WWTP</v>
      </c>
      <c r="C1177" t="s">
        <v>342</v>
      </c>
      <c r="D1177" s="3">
        <v>42534</v>
      </c>
      <c r="E1177" s="11" t="s">
        <v>398</v>
      </c>
      <c r="F1177">
        <v>30</v>
      </c>
      <c r="G1177" t="s">
        <v>344</v>
      </c>
      <c r="H1177" t="s">
        <v>345</v>
      </c>
      <c r="I1177">
        <v>10358</v>
      </c>
      <c r="J1177">
        <v>19</v>
      </c>
      <c r="K1177">
        <v>165.03</v>
      </c>
      <c r="L1177">
        <v>44.43</v>
      </c>
      <c r="M1177">
        <v>124.6</v>
      </c>
      <c r="N1177">
        <v>334.18</v>
      </c>
      <c r="O1177">
        <v>2016</v>
      </c>
      <c r="P1177">
        <v>6</v>
      </c>
      <c r="Q1177">
        <v>13</v>
      </c>
      <c r="R1177">
        <v>20160514</v>
      </c>
      <c r="S1177" s="237" t="str">
        <f t="shared" si="24"/>
        <v>Jun</v>
      </c>
    </row>
    <row r="1178" spans="1:19" x14ac:dyDescent="0.25">
      <c r="A1178">
        <v>3624068000</v>
      </c>
      <c r="B1178" t="str">
        <f>VLOOKUP(A1178,'Energy Provider Accounts'!C:D,2,FALSE)</f>
        <v>Malden WWTP</v>
      </c>
      <c r="C1178" t="s">
        <v>342</v>
      </c>
      <c r="D1178" s="3">
        <v>42565</v>
      </c>
      <c r="E1178" s="11" t="s">
        <v>399</v>
      </c>
      <c r="F1178">
        <v>30</v>
      </c>
      <c r="G1178" t="s">
        <v>344</v>
      </c>
      <c r="H1178" t="s">
        <v>345</v>
      </c>
      <c r="I1178">
        <v>10216</v>
      </c>
      <c r="J1178">
        <v>18</v>
      </c>
      <c r="K1178">
        <v>161.78</v>
      </c>
      <c r="L1178">
        <v>1284.57</v>
      </c>
      <c r="M1178">
        <v>-487.48</v>
      </c>
      <c r="N1178">
        <v>959.19</v>
      </c>
      <c r="O1178">
        <v>2016</v>
      </c>
      <c r="P1178">
        <v>7</v>
      </c>
      <c r="Q1178">
        <v>14</v>
      </c>
      <c r="R1178">
        <v>20160614</v>
      </c>
      <c r="S1178" s="237" t="str">
        <f t="shared" si="24"/>
        <v>Jul</v>
      </c>
    </row>
    <row r="1179" spans="1:19" x14ac:dyDescent="0.25">
      <c r="A1179">
        <v>3624068000</v>
      </c>
      <c r="B1179" t="str">
        <f>VLOOKUP(A1179,'Energy Provider Accounts'!C:D,2,FALSE)</f>
        <v>Malden WWTP</v>
      </c>
      <c r="C1179" t="s">
        <v>342</v>
      </c>
      <c r="D1179" s="3">
        <v>42597</v>
      </c>
      <c r="E1179" s="11" t="s">
        <v>400</v>
      </c>
      <c r="F1179">
        <v>30</v>
      </c>
      <c r="G1179" t="s">
        <v>344</v>
      </c>
      <c r="H1179" t="s">
        <v>345</v>
      </c>
      <c r="I1179">
        <v>10441</v>
      </c>
      <c r="J1179">
        <v>17</v>
      </c>
      <c r="K1179">
        <v>150.84</v>
      </c>
      <c r="L1179">
        <v>1080.3499999999999</v>
      </c>
      <c r="M1179">
        <v>-373</v>
      </c>
      <c r="N1179">
        <v>858.47</v>
      </c>
      <c r="O1179">
        <v>2016</v>
      </c>
      <c r="P1179">
        <v>8</v>
      </c>
      <c r="Q1179">
        <v>15</v>
      </c>
      <c r="R1179">
        <v>20160716</v>
      </c>
      <c r="S1179" s="237" t="str">
        <f t="shared" si="24"/>
        <v>Aug</v>
      </c>
    </row>
    <row r="1180" spans="1:19" x14ac:dyDescent="0.25">
      <c r="A1180">
        <v>3624068000</v>
      </c>
      <c r="B1180" t="str">
        <f>VLOOKUP(A1180,'Energy Provider Accounts'!C:D,2,FALSE)</f>
        <v>Malden WWTP</v>
      </c>
      <c r="C1180" t="s">
        <v>342</v>
      </c>
      <c r="D1180" s="3">
        <v>42626</v>
      </c>
      <c r="E1180" s="11" t="s">
        <v>401</v>
      </c>
      <c r="F1180">
        <v>30</v>
      </c>
      <c r="G1180" t="s">
        <v>344</v>
      </c>
      <c r="H1180" t="s">
        <v>345</v>
      </c>
      <c r="I1180">
        <v>9200</v>
      </c>
      <c r="J1180">
        <v>16</v>
      </c>
      <c r="K1180">
        <v>146.46</v>
      </c>
      <c r="L1180">
        <v>1538.16</v>
      </c>
      <c r="M1180">
        <v>-612.26</v>
      </c>
      <c r="N1180">
        <v>1072.72</v>
      </c>
      <c r="O1180">
        <v>2016</v>
      </c>
      <c r="P1180">
        <v>9</v>
      </c>
      <c r="Q1180">
        <v>13</v>
      </c>
      <c r="R1180">
        <v>20160814</v>
      </c>
      <c r="S1180" s="237" t="str">
        <f t="shared" si="24"/>
        <v>Sep</v>
      </c>
    </row>
    <row r="1181" spans="1:19" x14ac:dyDescent="0.25">
      <c r="A1181">
        <v>3624068000</v>
      </c>
      <c r="B1181" t="str">
        <f>VLOOKUP(A1181,'Energy Provider Accounts'!C:D,2,FALSE)</f>
        <v>Malden WWTP</v>
      </c>
      <c r="C1181" t="s">
        <v>342</v>
      </c>
      <c r="D1181" s="3">
        <v>42655</v>
      </c>
      <c r="E1181" s="11" t="s">
        <v>402</v>
      </c>
      <c r="F1181">
        <v>30</v>
      </c>
      <c r="G1181" t="s">
        <v>344</v>
      </c>
      <c r="H1181" t="s">
        <v>345</v>
      </c>
      <c r="I1181">
        <v>9240</v>
      </c>
      <c r="J1181">
        <v>15</v>
      </c>
      <c r="K1181">
        <v>135.94</v>
      </c>
      <c r="L1181">
        <v>980.93</v>
      </c>
      <c r="M1181">
        <v>-332.17</v>
      </c>
      <c r="N1181">
        <v>784.96</v>
      </c>
      <c r="O1181">
        <v>2016</v>
      </c>
      <c r="P1181">
        <v>10</v>
      </c>
      <c r="Q1181">
        <v>12</v>
      </c>
      <c r="R1181">
        <v>20160912</v>
      </c>
      <c r="S1181" s="237" t="str">
        <f t="shared" si="24"/>
        <v>Oct</v>
      </c>
    </row>
    <row r="1182" spans="1:19" x14ac:dyDescent="0.25">
      <c r="A1182">
        <v>3624068000</v>
      </c>
      <c r="B1182" t="str">
        <f>VLOOKUP(A1182,'Energy Provider Accounts'!C:D,2,FALSE)</f>
        <v>Malden WWTP</v>
      </c>
      <c r="C1182" t="s">
        <v>342</v>
      </c>
      <c r="D1182" s="3">
        <v>42684</v>
      </c>
      <c r="E1182" s="11" t="s">
        <v>403</v>
      </c>
      <c r="F1182">
        <v>30</v>
      </c>
      <c r="G1182" t="s">
        <v>344</v>
      </c>
      <c r="H1182" t="s">
        <v>345</v>
      </c>
      <c r="I1182">
        <v>9091</v>
      </c>
      <c r="J1182">
        <v>15</v>
      </c>
      <c r="K1182">
        <v>136.81</v>
      </c>
      <c r="L1182">
        <v>1025</v>
      </c>
      <c r="M1182">
        <v>-351.91</v>
      </c>
      <c r="N1182">
        <v>810.18</v>
      </c>
      <c r="O1182">
        <v>2016</v>
      </c>
      <c r="P1182">
        <v>11</v>
      </c>
      <c r="Q1182">
        <v>10</v>
      </c>
      <c r="R1182">
        <v>20161011</v>
      </c>
      <c r="S1182" s="237" t="str">
        <f t="shared" si="24"/>
        <v>Nov</v>
      </c>
    </row>
    <row r="1183" spans="1:19" x14ac:dyDescent="0.25">
      <c r="A1183">
        <v>3624068000</v>
      </c>
      <c r="B1183" t="str">
        <f>VLOOKUP(A1183,'Energy Provider Accounts'!C:D,2,FALSE)</f>
        <v>Malden WWTP</v>
      </c>
      <c r="C1183" t="s">
        <v>342</v>
      </c>
      <c r="D1183" s="3">
        <v>42717</v>
      </c>
      <c r="E1183" s="11" t="s">
        <v>380</v>
      </c>
      <c r="F1183">
        <v>30</v>
      </c>
      <c r="G1183" t="s">
        <v>344</v>
      </c>
      <c r="H1183" t="s">
        <v>345</v>
      </c>
      <c r="I1183">
        <v>11972</v>
      </c>
      <c r="J1183">
        <v>21</v>
      </c>
      <c r="K1183">
        <v>186.8</v>
      </c>
      <c r="L1183">
        <v>1734.99</v>
      </c>
      <c r="M1183">
        <v>-688.79</v>
      </c>
      <c r="N1183">
        <v>1233.4100000000001</v>
      </c>
      <c r="O1183">
        <v>2016</v>
      </c>
      <c r="P1183">
        <v>12</v>
      </c>
      <c r="Q1183">
        <v>13</v>
      </c>
      <c r="R1183">
        <v>20161113</v>
      </c>
      <c r="S1183" s="237" t="str">
        <f t="shared" si="24"/>
        <v>Dec</v>
      </c>
    </row>
    <row r="1184" spans="1:19" x14ac:dyDescent="0.25">
      <c r="A1184">
        <v>3624068000</v>
      </c>
      <c r="B1184" t="str">
        <f>VLOOKUP(A1184,'Energy Provider Accounts'!C:D,2,FALSE)</f>
        <v>Malden WWTP</v>
      </c>
      <c r="C1184" t="s">
        <v>342</v>
      </c>
      <c r="D1184" s="3">
        <v>42748</v>
      </c>
      <c r="E1184" s="11" t="s">
        <v>404</v>
      </c>
      <c r="F1184">
        <v>30</v>
      </c>
      <c r="G1184" t="s">
        <v>344</v>
      </c>
      <c r="H1184" t="s">
        <v>345</v>
      </c>
      <c r="I1184">
        <v>12823</v>
      </c>
      <c r="J1184">
        <v>26</v>
      </c>
      <c r="K1184">
        <v>230.65</v>
      </c>
      <c r="L1184">
        <v>1217.29</v>
      </c>
      <c r="M1184">
        <v>-431.62</v>
      </c>
      <c r="N1184">
        <v>1016.66</v>
      </c>
      <c r="O1184">
        <v>2017</v>
      </c>
      <c r="P1184">
        <v>1</v>
      </c>
      <c r="Q1184">
        <v>13</v>
      </c>
      <c r="R1184">
        <v>20161214</v>
      </c>
      <c r="S1184" s="237" t="str">
        <f t="shared" si="24"/>
        <v>Jan</v>
      </c>
    </row>
    <row r="1185" spans="1:19" x14ac:dyDescent="0.25">
      <c r="A1185">
        <v>3624068000</v>
      </c>
      <c r="B1185" t="str">
        <f>VLOOKUP(A1185,'Energy Provider Accounts'!C:D,2,FALSE)</f>
        <v>Malden WWTP</v>
      </c>
      <c r="C1185" t="s">
        <v>342</v>
      </c>
      <c r="D1185" s="3">
        <v>42782</v>
      </c>
      <c r="E1185" s="11" t="s">
        <v>382</v>
      </c>
      <c r="F1185">
        <v>30</v>
      </c>
      <c r="G1185" t="s">
        <v>344</v>
      </c>
      <c r="H1185" t="s">
        <v>345</v>
      </c>
      <c r="I1185">
        <v>13415</v>
      </c>
      <c r="J1185">
        <v>25</v>
      </c>
      <c r="K1185">
        <v>221.88</v>
      </c>
      <c r="L1185">
        <v>2013.6</v>
      </c>
      <c r="M1185">
        <v>-843.34</v>
      </c>
      <c r="N1185">
        <v>1392.77</v>
      </c>
      <c r="O1185">
        <v>2017</v>
      </c>
      <c r="P1185">
        <v>2</v>
      </c>
      <c r="Q1185">
        <v>16</v>
      </c>
      <c r="R1185">
        <v>20170117</v>
      </c>
      <c r="S1185" s="237" t="str">
        <f t="shared" si="24"/>
        <v>Feb</v>
      </c>
    </row>
    <row r="1186" spans="1:19" x14ac:dyDescent="0.25">
      <c r="A1186">
        <v>3624068000</v>
      </c>
      <c r="B1186" t="str">
        <f>VLOOKUP(A1186,'Energy Provider Accounts'!C:D,2,FALSE)</f>
        <v>Malden WWTP</v>
      </c>
      <c r="C1186" t="s">
        <v>342</v>
      </c>
      <c r="D1186" s="3">
        <v>42811</v>
      </c>
      <c r="E1186" s="11" t="s">
        <v>405</v>
      </c>
      <c r="F1186">
        <v>30</v>
      </c>
      <c r="G1186" t="s">
        <v>344</v>
      </c>
      <c r="H1186" t="s">
        <v>345</v>
      </c>
      <c r="I1186">
        <v>11726</v>
      </c>
      <c r="J1186">
        <v>25</v>
      </c>
      <c r="K1186">
        <v>220.13</v>
      </c>
      <c r="L1186">
        <v>1557.69</v>
      </c>
      <c r="M1186">
        <v>-614.17999999999995</v>
      </c>
      <c r="N1186">
        <v>1164.1600000000001</v>
      </c>
      <c r="O1186">
        <v>2017</v>
      </c>
      <c r="P1186">
        <v>3</v>
      </c>
      <c r="Q1186">
        <v>17</v>
      </c>
      <c r="R1186">
        <v>20170215</v>
      </c>
      <c r="S1186" s="237" t="str">
        <f t="shared" si="24"/>
        <v>Mar</v>
      </c>
    </row>
    <row r="1187" spans="1:19" x14ac:dyDescent="0.25">
      <c r="A1187">
        <v>3624068000</v>
      </c>
      <c r="B1187" t="str">
        <f>VLOOKUP(A1187,'Energy Provider Accounts'!C:D,2,FALSE)</f>
        <v>Malden WWTP</v>
      </c>
      <c r="C1187" t="s">
        <v>342</v>
      </c>
      <c r="D1187" s="3">
        <v>42838</v>
      </c>
      <c r="E1187" s="11" t="s">
        <v>406</v>
      </c>
      <c r="F1187">
        <v>30</v>
      </c>
      <c r="G1187" t="s">
        <v>344</v>
      </c>
      <c r="H1187" t="s">
        <v>345</v>
      </c>
      <c r="I1187">
        <v>9239</v>
      </c>
      <c r="J1187">
        <v>25</v>
      </c>
      <c r="K1187">
        <v>222.76</v>
      </c>
      <c r="L1187">
        <v>946.26</v>
      </c>
      <c r="M1187">
        <v>-321.55</v>
      </c>
      <c r="N1187">
        <v>847.81</v>
      </c>
      <c r="O1187">
        <v>2017</v>
      </c>
      <c r="P1187">
        <v>4</v>
      </c>
      <c r="Q1187">
        <v>13</v>
      </c>
      <c r="R1187">
        <v>20170314</v>
      </c>
      <c r="S1187" s="237" t="str">
        <f t="shared" si="24"/>
        <v>Apr</v>
      </c>
    </row>
    <row r="1188" spans="1:19" x14ac:dyDescent="0.25">
      <c r="A1188">
        <v>3624068000</v>
      </c>
      <c r="B1188" t="str">
        <f>VLOOKUP(A1188,'Energy Provider Accounts'!C:D,2,FALSE)</f>
        <v>Malden WWTP</v>
      </c>
      <c r="C1188" t="s">
        <v>342</v>
      </c>
      <c r="D1188" s="3">
        <v>42866</v>
      </c>
      <c r="E1188" s="11" t="s">
        <v>407</v>
      </c>
      <c r="F1188">
        <v>30</v>
      </c>
      <c r="G1188" t="s">
        <v>344</v>
      </c>
      <c r="H1188" t="s">
        <v>345</v>
      </c>
      <c r="I1188">
        <v>9314</v>
      </c>
      <c r="J1188">
        <v>19</v>
      </c>
      <c r="K1188">
        <v>173.65</v>
      </c>
      <c r="L1188">
        <v>1757.27</v>
      </c>
      <c r="M1188">
        <v>-740.31</v>
      </c>
      <c r="N1188">
        <v>1191.0899999999999</v>
      </c>
      <c r="O1188">
        <v>2017</v>
      </c>
      <c r="P1188">
        <v>5</v>
      </c>
      <c r="Q1188">
        <v>11</v>
      </c>
      <c r="R1188">
        <v>20170411</v>
      </c>
      <c r="S1188" s="237" t="str">
        <f t="shared" si="24"/>
        <v>May</v>
      </c>
    </row>
    <row r="1189" spans="1:19" x14ac:dyDescent="0.25">
      <c r="A1189">
        <v>3624068000</v>
      </c>
      <c r="B1189" t="str">
        <f>VLOOKUP(A1189,'Energy Provider Accounts'!C:D,2,FALSE)</f>
        <v>Malden WWTP</v>
      </c>
      <c r="C1189" t="s">
        <v>342</v>
      </c>
      <c r="D1189" s="3">
        <v>42898</v>
      </c>
      <c r="E1189" s="11" t="s">
        <v>408</v>
      </c>
      <c r="F1189">
        <v>30</v>
      </c>
      <c r="G1189" t="s">
        <v>344</v>
      </c>
      <c r="H1189" t="s">
        <v>345</v>
      </c>
      <c r="I1189">
        <v>10995</v>
      </c>
      <c r="J1189">
        <v>19</v>
      </c>
      <c r="K1189">
        <v>169.26</v>
      </c>
      <c r="L1189">
        <v>1721.04</v>
      </c>
      <c r="M1189">
        <v>-705.05</v>
      </c>
      <c r="N1189">
        <v>1185.74</v>
      </c>
      <c r="O1189">
        <v>2017</v>
      </c>
      <c r="P1189">
        <v>6</v>
      </c>
      <c r="Q1189">
        <v>12</v>
      </c>
      <c r="R1189">
        <v>20170513</v>
      </c>
      <c r="S1189" s="237" t="str">
        <f t="shared" si="24"/>
        <v>Jun</v>
      </c>
    </row>
    <row r="1190" spans="1:19" x14ac:dyDescent="0.25">
      <c r="A1190">
        <v>3624068000</v>
      </c>
      <c r="B1190" t="str">
        <f>VLOOKUP(A1190,'Energy Provider Accounts'!C:D,2,FALSE)</f>
        <v>Malden WWTP</v>
      </c>
      <c r="C1190" t="s">
        <v>342</v>
      </c>
      <c r="D1190" s="3">
        <v>42928</v>
      </c>
      <c r="E1190" s="11" t="s">
        <v>409</v>
      </c>
      <c r="F1190">
        <v>30</v>
      </c>
      <c r="G1190" t="s">
        <v>344</v>
      </c>
      <c r="H1190" t="s">
        <v>345</v>
      </c>
      <c r="I1190">
        <v>9528</v>
      </c>
      <c r="J1190">
        <v>20</v>
      </c>
      <c r="K1190">
        <v>181.27</v>
      </c>
      <c r="L1190">
        <v>946.02</v>
      </c>
      <c r="M1190">
        <v>-330</v>
      </c>
      <c r="N1190">
        <v>797.62</v>
      </c>
      <c r="O1190">
        <v>2017</v>
      </c>
      <c r="P1190">
        <v>7</v>
      </c>
      <c r="Q1190">
        <v>12</v>
      </c>
      <c r="R1190">
        <v>20170612</v>
      </c>
      <c r="S1190" s="237" t="str">
        <f t="shared" si="24"/>
        <v>Jul</v>
      </c>
    </row>
    <row r="1191" spans="1:19" x14ac:dyDescent="0.25">
      <c r="A1191">
        <v>3624068000</v>
      </c>
      <c r="B1191" t="str">
        <f>VLOOKUP(A1191,'Energy Provider Accounts'!C:D,2,FALSE)</f>
        <v>Malden WWTP</v>
      </c>
      <c r="C1191" t="s">
        <v>342</v>
      </c>
      <c r="D1191" s="3">
        <v>42961</v>
      </c>
      <c r="E1191" s="11" t="s">
        <v>410</v>
      </c>
      <c r="F1191">
        <v>30</v>
      </c>
      <c r="G1191" t="s">
        <v>344</v>
      </c>
      <c r="H1191" t="s">
        <v>345</v>
      </c>
      <c r="I1191">
        <v>11126</v>
      </c>
      <c r="J1191">
        <v>19</v>
      </c>
      <c r="K1191">
        <v>173.95</v>
      </c>
      <c r="L1191">
        <v>1734.42</v>
      </c>
      <c r="M1191">
        <v>-712.15</v>
      </c>
      <c r="N1191">
        <v>1196.71</v>
      </c>
      <c r="O1191">
        <v>2017</v>
      </c>
      <c r="P1191">
        <v>8</v>
      </c>
      <c r="Q1191">
        <v>14</v>
      </c>
      <c r="R1191">
        <v>20170715</v>
      </c>
      <c r="S1191" s="237" t="str">
        <f t="shared" si="24"/>
        <v>Aug</v>
      </c>
    </row>
    <row r="1192" spans="1:19" x14ac:dyDescent="0.25">
      <c r="A1192">
        <v>3624068000</v>
      </c>
      <c r="B1192" t="str">
        <f>VLOOKUP(A1192,'Energy Provider Accounts'!C:D,2,FALSE)</f>
        <v>Malden WWTP</v>
      </c>
      <c r="C1192" t="s">
        <v>342</v>
      </c>
      <c r="D1192" s="3">
        <v>42990</v>
      </c>
      <c r="E1192" s="11" t="s">
        <v>389</v>
      </c>
      <c r="F1192">
        <v>30</v>
      </c>
      <c r="G1192" t="s">
        <v>344</v>
      </c>
      <c r="H1192" t="s">
        <v>345</v>
      </c>
      <c r="I1192">
        <v>9405</v>
      </c>
      <c r="J1192">
        <v>18</v>
      </c>
      <c r="K1192">
        <v>167.61</v>
      </c>
      <c r="L1192">
        <v>82.58</v>
      </c>
      <c r="M1192">
        <v>111.04</v>
      </c>
      <c r="N1192">
        <v>361.38</v>
      </c>
      <c r="O1192">
        <v>2017</v>
      </c>
      <c r="P1192">
        <v>9</v>
      </c>
      <c r="Q1192">
        <v>12</v>
      </c>
      <c r="R1192">
        <v>20170813</v>
      </c>
      <c r="S1192" s="237" t="str">
        <f t="shared" si="24"/>
        <v>Sep</v>
      </c>
    </row>
    <row r="1193" spans="1:19" x14ac:dyDescent="0.25">
      <c r="A1193">
        <v>3624068000</v>
      </c>
      <c r="B1193" t="str">
        <f>VLOOKUP(A1193,'Energy Provider Accounts'!C:D,2,FALSE)</f>
        <v>Malden WWTP</v>
      </c>
      <c r="C1193" t="s">
        <v>342</v>
      </c>
      <c r="D1193" s="3">
        <v>43021</v>
      </c>
      <c r="E1193" s="11" t="s">
        <v>411</v>
      </c>
      <c r="F1193">
        <v>30</v>
      </c>
      <c r="G1193" t="s">
        <v>344</v>
      </c>
      <c r="H1193" t="s">
        <v>345</v>
      </c>
      <c r="I1193">
        <v>10488</v>
      </c>
      <c r="J1193">
        <v>16</v>
      </c>
      <c r="K1193">
        <v>148.58000000000001</v>
      </c>
      <c r="L1193">
        <v>88.31</v>
      </c>
      <c r="M1193">
        <v>113.74</v>
      </c>
      <c r="N1193">
        <v>350.76</v>
      </c>
      <c r="O1193">
        <v>2017</v>
      </c>
      <c r="P1193">
        <v>10</v>
      </c>
      <c r="Q1193">
        <v>13</v>
      </c>
      <c r="R1193">
        <v>20170913</v>
      </c>
      <c r="S1193" s="237" t="str">
        <f t="shared" si="24"/>
        <v>Oct</v>
      </c>
    </row>
    <row r="1194" spans="1:19" x14ac:dyDescent="0.25">
      <c r="A1194">
        <v>3624068000</v>
      </c>
      <c r="B1194" t="str">
        <f>VLOOKUP(A1194,'Energy Provider Accounts'!C:D,2,FALSE)</f>
        <v>Malden WWTP</v>
      </c>
      <c r="C1194" t="s">
        <v>342</v>
      </c>
      <c r="D1194" s="3">
        <v>43049</v>
      </c>
      <c r="E1194" s="11" t="s">
        <v>391</v>
      </c>
      <c r="F1194">
        <v>30</v>
      </c>
      <c r="G1194" t="s">
        <v>344</v>
      </c>
      <c r="H1194" t="s">
        <v>345</v>
      </c>
      <c r="I1194">
        <v>9372</v>
      </c>
      <c r="J1194">
        <v>20</v>
      </c>
      <c r="K1194">
        <v>189.35</v>
      </c>
      <c r="L1194">
        <v>75.73</v>
      </c>
      <c r="M1194">
        <v>111.2</v>
      </c>
      <c r="N1194">
        <v>376.42</v>
      </c>
      <c r="O1194">
        <v>2017</v>
      </c>
      <c r="P1194">
        <v>11</v>
      </c>
      <c r="Q1194">
        <v>10</v>
      </c>
      <c r="R1194">
        <v>20171011</v>
      </c>
      <c r="S1194" s="237" t="str">
        <f t="shared" si="24"/>
        <v>Nov</v>
      </c>
    </row>
    <row r="1195" spans="1:19" x14ac:dyDescent="0.25">
      <c r="A1195">
        <v>3624068000</v>
      </c>
      <c r="B1195" t="str">
        <f>VLOOKUP(A1195,'Energy Provider Accounts'!C:D,2,FALSE)</f>
        <v>Malden WWTP</v>
      </c>
      <c r="C1195" t="s">
        <v>342</v>
      </c>
      <c r="D1195" s="3">
        <v>43081</v>
      </c>
      <c r="E1195" s="11" t="s">
        <v>412</v>
      </c>
      <c r="F1195">
        <v>30</v>
      </c>
      <c r="G1195" t="s">
        <v>344</v>
      </c>
      <c r="H1195" t="s">
        <v>345</v>
      </c>
      <c r="I1195">
        <v>12246</v>
      </c>
      <c r="J1195">
        <v>21</v>
      </c>
      <c r="K1195">
        <v>195.7</v>
      </c>
      <c r="L1195">
        <v>104.21</v>
      </c>
      <c r="M1195">
        <v>118.98</v>
      </c>
      <c r="N1195">
        <v>419.06</v>
      </c>
      <c r="O1195">
        <v>2017</v>
      </c>
      <c r="P1195">
        <v>12</v>
      </c>
      <c r="Q1195">
        <v>12</v>
      </c>
      <c r="R1195">
        <v>20171112</v>
      </c>
      <c r="S1195" s="237" t="str">
        <f t="shared" si="24"/>
        <v>Dec</v>
      </c>
    </row>
    <row r="1196" spans="1:19" x14ac:dyDescent="0.25">
      <c r="A1196">
        <v>3624097900</v>
      </c>
      <c r="B1196" t="str">
        <f>VLOOKUP(A1196,'Energy Provider Accounts'!C:D,2,FALSE)</f>
        <v>Ice Arena</v>
      </c>
      <c r="C1196" t="s">
        <v>342</v>
      </c>
      <c r="D1196" s="3">
        <v>42383</v>
      </c>
      <c r="E1196" s="11" t="s">
        <v>393</v>
      </c>
      <c r="F1196">
        <v>30</v>
      </c>
      <c r="G1196" t="s">
        <v>344</v>
      </c>
      <c r="H1196" t="s">
        <v>414</v>
      </c>
      <c r="I1196">
        <v>2447</v>
      </c>
      <c r="J1196">
        <v>0</v>
      </c>
      <c r="K1196">
        <v>0</v>
      </c>
      <c r="L1196">
        <v>0</v>
      </c>
      <c r="M1196">
        <v>801.03</v>
      </c>
      <c r="N1196">
        <v>801.26</v>
      </c>
      <c r="O1196">
        <v>2016</v>
      </c>
      <c r="P1196">
        <v>1</v>
      </c>
      <c r="Q1196">
        <v>14</v>
      </c>
      <c r="R1196">
        <v>20151215</v>
      </c>
      <c r="S1196" s="237" t="str">
        <f t="shared" si="24"/>
        <v>Jan</v>
      </c>
    </row>
    <row r="1197" spans="1:19" x14ac:dyDescent="0.25">
      <c r="A1197">
        <v>3624097900</v>
      </c>
      <c r="B1197" t="str">
        <f>VLOOKUP(A1197,'Energy Provider Accounts'!C:D,2,FALSE)</f>
        <v>Ice Arena</v>
      </c>
      <c r="C1197" t="s">
        <v>342</v>
      </c>
      <c r="D1197" s="3">
        <v>42412</v>
      </c>
      <c r="E1197" s="11" t="s">
        <v>394</v>
      </c>
      <c r="F1197">
        <v>30</v>
      </c>
      <c r="G1197" t="s">
        <v>344</v>
      </c>
      <c r="H1197" t="s">
        <v>414</v>
      </c>
      <c r="I1197">
        <v>2403</v>
      </c>
      <c r="J1197">
        <v>0</v>
      </c>
      <c r="K1197">
        <v>0</v>
      </c>
      <c r="L1197">
        <v>0</v>
      </c>
      <c r="M1197">
        <v>661.33</v>
      </c>
      <c r="N1197">
        <v>661.59</v>
      </c>
      <c r="O1197">
        <v>2016</v>
      </c>
      <c r="P1197">
        <v>2</v>
      </c>
      <c r="Q1197">
        <v>12</v>
      </c>
      <c r="R1197">
        <v>20160113</v>
      </c>
      <c r="S1197" s="237" t="str">
        <f t="shared" si="24"/>
        <v>Feb</v>
      </c>
    </row>
    <row r="1198" spans="1:19" x14ac:dyDescent="0.25">
      <c r="A1198">
        <v>3624097900</v>
      </c>
      <c r="B1198" t="str">
        <f>VLOOKUP(A1198,'Energy Provider Accounts'!C:D,2,FALSE)</f>
        <v>Ice Arena</v>
      </c>
      <c r="C1198" t="s">
        <v>342</v>
      </c>
      <c r="D1198" s="3">
        <v>42444</v>
      </c>
      <c r="E1198" s="11" t="s">
        <v>395</v>
      </c>
      <c r="F1198">
        <v>30</v>
      </c>
      <c r="G1198" t="s">
        <v>344</v>
      </c>
      <c r="H1198" t="s">
        <v>414</v>
      </c>
      <c r="I1198">
        <v>2566</v>
      </c>
      <c r="J1198">
        <v>0</v>
      </c>
      <c r="K1198">
        <v>0</v>
      </c>
      <c r="L1198">
        <v>0</v>
      </c>
      <c r="M1198">
        <v>666.13</v>
      </c>
      <c r="N1198">
        <v>666.4</v>
      </c>
      <c r="O1198">
        <v>2016</v>
      </c>
      <c r="P1198">
        <v>3</v>
      </c>
      <c r="Q1198">
        <v>15</v>
      </c>
      <c r="R1198">
        <v>20160214</v>
      </c>
      <c r="S1198" s="237" t="str">
        <f t="shared" si="24"/>
        <v>Mar</v>
      </c>
    </row>
    <row r="1199" spans="1:19" x14ac:dyDescent="0.25">
      <c r="A1199">
        <v>3624097900</v>
      </c>
      <c r="B1199" t="str">
        <f>VLOOKUP(A1199,'Energy Provider Accounts'!C:D,2,FALSE)</f>
        <v>Ice Arena</v>
      </c>
      <c r="C1199" t="s">
        <v>342</v>
      </c>
      <c r="D1199" s="3">
        <v>42475</v>
      </c>
      <c r="E1199" s="11" t="s">
        <v>372</v>
      </c>
      <c r="F1199">
        <v>30</v>
      </c>
      <c r="G1199" t="s">
        <v>344</v>
      </c>
      <c r="H1199" t="s">
        <v>414</v>
      </c>
      <c r="I1199">
        <v>2126</v>
      </c>
      <c r="J1199">
        <v>0</v>
      </c>
      <c r="K1199">
        <v>0</v>
      </c>
      <c r="L1199">
        <v>0</v>
      </c>
      <c r="M1199">
        <v>505.21</v>
      </c>
      <c r="N1199">
        <v>505.35</v>
      </c>
      <c r="O1199">
        <v>2016</v>
      </c>
      <c r="P1199">
        <v>4</v>
      </c>
      <c r="Q1199">
        <v>15</v>
      </c>
      <c r="R1199">
        <v>20160316</v>
      </c>
      <c r="S1199" s="237" t="str">
        <f t="shared" si="24"/>
        <v>Apr</v>
      </c>
    </row>
    <row r="1200" spans="1:19" x14ac:dyDescent="0.25">
      <c r="A1200">
        <v>3624097900</v>
      </c>
      <c r="B1200" t="str">
        <f>VLOOKUP(A1200,'Energy Provider Accounts'!C:D,2,FALSE)</f>
        <v>Ice Arena</v>
      </c>
      <c r="C1200" t="s">
        <v>342</v>
      </c>
      <c r="D1200" s="3">
        <v>42502</v>
      </c>
      <c r="E1200" s="11" t="s">
        <v>397</v>
      </c>
      <c r="F1200">
        <v>30</v>
      </c>
      <c r="G1200" t="s">
        <v>344</v>
      </c>
      <c r="H1200" t="s">
        <v>414</v>
      </c>
      <c r="I1200">
        <v>67</v>
      </c>
      <c r="J1200">
        <v>0</v>
      </c>
      <c r="K1200">
        <v>0</v>
      </c>
      <c r="L1200">
        <v>0</v>
      </c>
      <c r="M1200">
        <v>68.040000000000006</v>
      </c>
      <c r="N1200">
        <v>68.06</v>
      </c>
      <c r="O1200">
        <v>2016</v>
      </c>
      <c r="P1200">
        <v>5</v>
      </c>
      <c r="Q1200">
        <v>12</v>
      </c>
      <c r="R1200">
        <v>20160412</v>
      </c>
      <c r="S1200" s="237" t="str">
        <f t="shared" si="24"/>
        <v>May</v>
      </c>
    </row>
    <row r="1201" spans="1:19" x14ac:dyDescent="0.25">
      <c r="A1201">
        <v>3624097900</v>
      </c>
      <c r="B1201" t="str">
        <f>VLOOKUP(A1201,'Energy Provider Accounts'!C:D,2,FALSE)</f>
        <v>Ice Arena</v>
      </c>
      <c r="C1201" t="s">
        <v>342</v>
      </c>
      <c r="D1201" s="3">
        <v>42534</v>
      </c>
      <c r="E1201" s="11" t="s">
        <v>398</v>
      </c>
      <c r="F1201">
        <v>30</v>
      </c>
      <c r="G1201" t="s">
        <v>344</v>
      </c>
      <c r="H1201" t="s">
        <v>414</v>
      </c>
      <c r="I1201">
        <v>0</v>
      </c>
      <c r="J1201">
        <v>0</v>
      </c>
      <c r="K1201">
        <v>0</v>
      </c>
      <c r="L1201">
        <v>0</v>
      </c>
      <c r="M1201">
        <v>37</v>
      </c>
      <c r="N1201">
        <v>37.01</v>
      </c>
      <c r="O1201">
        <v>2016</v>
      </c>
      <c r="P1201">
        <v>6</v>
      </c>
      <c r="Q1201">
        <v>13</v>
      </c>
      <c r="R1201">
        <v>20160514</v>
      </c>
      <c r="S1201" s="237" t="str">
        <f t="shared" si="24"/>
        <v>Jun</v>
      </c>
    </row>
    <row r="1202" spans="1:19" x14ac:dyDescent="0.25">
      <c r="A1202">
        <v>3624097900</v>
      </c>
      <c r="B1202" t="str">
        <f>VLOOKUP(A1202,'Energy Provider Accounts'!C:D,2,FALSE)</f>
        <v>Ice Arena</v>
      </c>
      <c r="C1202" t="s">
        <v>342</v>
      </c>
      <c r="D1202" s="3">
        <v>42565</v>
      </c>
      <c r="E1202" s="11" t="s">
        <v>399</v>
      </c>
      <c r="F1202">
        <v>30</v>
      </c>
      <c r="G1202" t="s">
        <v>344</v>
      </c>
      <c r="H1202" t="s">
        <v>414</v>
      </c>
      <c r="I1202">
        <v>0</v>
      </c>
      <c r="J1202">
        <v>0</v>
      </c>
      <c r="K1202">
        <v>0</v>
      </c>
      <c r="L1202">
        <v>0</v>
      </c>
      <c r="M1202">
        <v>37.4</v>
      </c>
      <c r="N1202">
        <v>37.409999999999997</v>
      </c>
      <c r="O1202">
        <v>2016</v>
      </c>
      <c r="P1202">
        <v>7</v>
      </c>
      <c r="Q1202">
        <v>14</v>
      </c>
      <c r="R1202">
        <v>20160614</v>
      </c>
      <c r="S1202" s="237" t="str">
        <f t="shared" si="24"/>
        <v>Jul</v>
      </c>
    </row>
    <row r="1203" spans="1:19" x14ac:dyDescent="0.25">
      <c r="A1203">
        <v>3624097900</v>
      </c>
      <c r="B1203" t="str">
        <f>VLOOKUP(A1203,'Energy Provider Accounts'!C:D,2,FALSE)</f>
        <v>Ice Arena</v>
      </c>
      <c r="C1203" t="s">
        <v>342</v>
      </c>
      <c r="D1203" s="3">
        <v>42597</v>
      </c>
      <c r="E1203" s="11" t="s">
        <v>400</v>
      </c>
      <c r="F1203">
        <v>30</v>
      </c>
      <c r="G1203" t="s">
        <v>344</v>
      </c>
      <c r="H1203" t="s">
        <v>414</v>
      </c>
      <c r="I1203">
        <v>394</v>
      </c>
      <c r="J1203">
        <v>0</v>
      </c>
      <c r="K1203">
        <v>0</v>
      </c>
      <c r="L1203">
        <v>149.21</v>
      </c>
      <c r="M1203">
        <v>174.81</v>
      </c>
      <c r="N1203">
        <v>324.12</v>
      </c>
      <c r="O1203">
        <v>2016</v>
      </c>
      <c r="P1203">
        <v>8</v>
      </c>
      <c r="Q1203">
        <v>15</v>
      </c>
      <c r="R1203">
        <v>20160716</v>
      </c>
      <c r="S1203" s="237" t="str">
        <f t="shared" si="24"/>
        <v>Aug</v>
      </c>
    </row>
    <row r="1204" spans="1:19" x14ac:dyDescent="0.25">
      <c r="A1204">
        <v>3624097900</v>
      </c>
      <c r="B1204" t="str">
        <f>VLOOKUP(A1204,'Energy Provider Accounts'!C:D,2,FALSE)</f>
        <v>Ice Arena</v>
      </c>
      <c r="C1204" t="s">
        <v>342</v>
      </c>
      <c r="D1204" s="3">
        <v>42626</v>
      </c>
      <c r="E1204" s="11" t="s">
        <v>401</v>
      </c>
      <c r="F1204">
        <v>30</v>
      </c>
      <c r="G1204" t="s">
        <v>344</v>
      </c>
      <c r="H1204" t="s">
        <v>414</v>
      </c>
      <c r="I1204">
        <v>1700</v>
      </c>
      <c r="J1204">
        <v>0</v>
      </c>
      <c r="K1204">
        <v>0</v>
      </c>
      <c r="L1204">
        <v>563.49</v>
      </c>
      <c r="M1204">
        <v>568.12</v>
      </c>
      <c r="N1204">
        <v>1131.92</v>
      </c>
      <c r="O1204">
        <v>2016</v>
      </c>
      <c r="P1204">
        <v>9</v>
      </c>
      <c r="Q1204">
        <v>13</v>
      </c>
      <c r="R1204">
        <v>20160814</v>
      </c>
      <c r="S1204" s="237" t="str">
        <f t="shared" si="24"/>
        <v>Sep</v>
      </c>
    </row>
    <row r="1205" spans="1:19" x14ac:dyDescent="0.25">
      <c r="A1205">
        <v>3624097900</v>
      </c>
      <c r="B1205" t="str">
        <f>VLOOKUP(A1205,'Energy Provider Accounts'!C:D,2,FALSE)</f>
        <v>Ice Arena</v>
      </c>
      <c r="C1205" t="s">
        <v>342</v>
      </c>
      <c r="D1205" s="3">
        <v>42656</v>
      </c>
      <c r="E1205" s="11" t="s">
        <v>378</v>
      </c>
      <c r="F1205">
        <v>30</v>
      </c>
      <c r="G1205" t="s">
        <v>344</v>
      </c>
      <c r="H1205" t="s">
        <v>414</v>
      </c>
      <c r="I1205">
        <v>1744</v>
      </c>
      <c r="J1205">
        <v>0</v>
      </c>
      <c r="K1205">
        <v>0</v>
      </c>
      <c r="L1205">
        <v>475.07</v>
      </c>
      <c r="M1205">
        <v>593.63</v>
      </c>
      <c r="N1205">
        <v>1068.99</v>
      </c>
      <c r="O1205">
        <v>2016</v>
      </c>
      <c r="P1205">
        <v>10</v>
      </c>
      <c r="Q1205">
        <v>13</v>
      </c>
      <c r="R1205">
        <v>20160913</v>
      </c>
      <c r="S1205" s="237" t="str">
        <f t="shared" si="24"/>
        <v>Oct</v>
      </c>
    </row>
    <row r="1206" spans="1:19" x14ac:dyDescent="0.25">
      <c r="A1206">
        <v>3624097900</v>
      </c>
      <c r="B1206" t="str">
        <f>VLOOKUP(A1206,'Energy Provider Accounts'!C:D,2,FALSE)</f>
        <v>Ice Arena</v>
      </c>
      <c r="C1206" t="s">
        <v>342</v>
      </c>
      <c r="D1206" s="3">
        <v>42684</v>
      </c>
      <c r="E1206" s="11" t="s">
        <v>403</v>
      </c>
      <c r="F1206">
        <v>30</v>
      </c>
      <c r="G1206" t="s">
        <v>344</v>
      </c>
      <c r="H1206" t="s">
        <v>414</v>
      </c>
      <c r="I1206">
        <v>2049</v>
      </c>
      <c r="J1206">
        <v>0</v>
      </c>
      <c r="K1206">
        <v>0</v>
      </c>
      <c r="L1206">
        <v>604.62</v>
      </c>
      <c r="M1206">
        <v>694.26</v>
      </c>
      <c r="N1206">
        <v>1299.24</v>
      </c>
      <c r="O1206">
        <v>2016</v>
      </c>
      <c r="P1206">
        <v>11</v>
      </c>
      <c r="Q1206">
        <v>10</v>
      </c>
      <c r="R1206">
        <v>20161011</v>
      </c>
      <c r="S1206" s="237" t="str">
        <f t="shared" si="24"/>
        <v>Nov</v>
      </c>
    </row>
    <row r="1207" spans="1:19" x14ac:dyDescent="0.25">
      <c r="A1207">
        <v>3624097900</v>
      </c>
      <c r="B1207" t="str">
        <f>VLOOKUP(A1207,'Energy Provider Accounts'!C:D,2,FALSE)</f>
        <v>Ice Arena</v>
      </c>
      <c r="C1207" t="s">
        <v>342</v>
      </c>
      <c r="D1207" s="3">
        <v>42717</v>
      </c>
      <c r="E1207" s="11" t="s">
        <v>380</v>
      </c>
      <c r="F1207">
        <v>30</v>
      </c>
      <c r="G1207" t="s">
        <v>344</v>
      </c>
      <c r="H1207" t="s">
        <v>414</v>
      </c>
      <c r="I1207">
        <v>2718</v>
      </c>
      <c r="J1207">
        <v>0</v>
      </c>
      <c r="K1207">
        <v>0</v>
      </c>
      <c r="L1207">
        <v>1034.53</v>
      </c>
      <c r="M1207">
        <v>894.93</v>
      </c>
      <c r="N1207">
        <v>1929.99</v>
      </c>
      <c r="O1207">
        <v>2016</v>
      </c>
      <c r="P1207">
        <v>12</v>
      </c>
      <c r="Q1207">
        <v>13</v>
      </c>
      <c r="R1207">
        <v>20161113</v>
      </c>
      <c r="S1207" s="237" t="str">
        <f t="shared" si="24"/>
        <v>Dec</v>
      </c>
    </row>
    <row r="1208" spans="1:19" x14ac:dyDescent="0.25">
      <c r="A1208">
        <v>3624097900</v>
      </c>
      <c r="B1208" t="str">
        <f>VLOOKUP(A1208,'Energy Provider Accounts'!C:D,2,FALSE)</f>
        <v>Ice Arena</v>
      </c>
      <c r="C1208" t="s">
        <v>342</v>
      </c>
      <c r="D1208" s="3">
        <v>42748</v>
      </c>
      <c r="E1208" s="11" t="s">
        <v>404</v>
      </c>
      <c r="F1208">
        <v>30</v>
      </c>
      <c r="G1208" t="s">
        <v>344</v>
      </c>
      <c r="H1208" t="s">
        <v>414</v>
      </c>
      <c r="I1208">
        <v>2419</v>
      </c>
      <c r="J1208">
        <v>0</v>
      </c>
      <c r="K1208">
        <v>0</v>
      </c>
      <c r="L1208">
        <v>1106.77</v>
      </c>
      <c r="M1208">
        <v>804.47</v>
      </c>
      <c r="N1208">
        <v>1911.78</v>
      </c>
      <c r="O1208">
        <v>2017</v>
      </c>
      <c r="P1208">
        <v>1</v>
      </c>
      <c r="Q1208">
        <v>13</v>
      </c>
      <c r="R1208">
        <v>20161214</v>
      </c>
      <c r="S1208" s="237" t="str">
        <f t="shared" si="24"/>
        <v>Jan</v>
      </c>
    </row>
    <row r="1209" spans="1:19" x14ac:dyDescent="0.25">
      <c r="A1209">
        <v>3624097900</v>
      </c>
      <c r="B1209" t="str">
        <f>VLOOKUP(A1209,'Energy Provider Accounts'!C:D,2,FALSE)</f>
        <v>Ice Arena</v>
      </c>
      <c r="C1209" t="s">
        <v>342</v>
      </c>
      <c r="D1209" s="3">
        <v>42782</v>
      </c>
      <c r="E1209" s="11" t="s">
        <v>382</v>
      </c>
      <c r="F1209">
        <v>30</v>
      </c>
      <c r="G1209" t="s">
        <v>344</v>
      </c>
      <c r="H1209" t="s">
        <v>414</v>
      </c>
      <c r="I1209">
        <v>2550</v>
      </c>
      <c r="J1209">
        <v>0</v>
      </c>
      <c r="K1209">
        <v>0</v>
      </c>
      <c r="L1209">
        <v>1313.97</v>
      </c>
      <c r="M1209">
        <v>1007.07</v>
      </c>
      <c r="N1209">
        <v>2321.96</v>
      </c>
      <c r="O1209">
        <v>2017</v>
      </c>
      <c r="P1209">
        <v>2</v>
      </c>
      <c r="Q1209">
        <v>16</v>
      </c>
      <c r="R1209">
        <v>20170117</v>
      </c>
      <c r="S1209" s="237" t="str">
        <f t="shared" si="24"/>
        <v>Feb</v>
      </c>
    </row>
    <row r="1210" spans="1:19" x14ac:dyDescent="0.25">
      <c r="A1210">
        <v>3624097900</v>
      </c>
      <c r="B1210" t="str">
        <f>VLOOKUP(A1210,'Energy Provider Accounts'!C:D,2,FALSE)</f>
        <v>Ice Arena</v>
      </c>
      <c r="C1210" t="s">
        <v>342</v>
      </c>
      <c r="D1210" s="3">
        <v>42810</v>
      </c>
      <c r="E1210" s="11" t="s">
        <v>422</v>
      </c>
      <c r="F1210">
        <v>30</v>
      </c>
      <c r="G1210" t="s">
        <v>344</v>
      </c>
      <c r="H1210" t="s">
        <v>414</v>
      </c>
      <c r="I1210">
        <v>2198</v>
      </c>
      <c r="J1210">
        <v>0</v>
      </c>
      <c r="K1210">
        <v>0</v>
      </c>
      <c r="L1210">
        <v>1126.1500000000001</v>
      </c>
      <c r="M1210">
        <v>868.23</v>
      </c>
      <c r="N1210">
        <v>1995.17</v>
      </c>
      <c r="O1210">
        <v>2017</v>
      </c>
      <c r="P1210">
        <v>3</v>
      </c>
      <c r="Q1210">
        <v>16</v>
      </c>
      <c r="R1210">
        <v>20170214</v>
      </c>
      <c r="S1210" s="237" t="str">
        <f t="shared" si="24"/>
        <v>Mar</v>
      </c>
    </row>
    <row r="1211" spans="1:19" x14ac:dyDescent="0.25">
      <c r="A1211">
        <v>3624097900</v>
      </c>
      <c r="B1211" t="str">
        <f>VLOOKUP(A1211,'Energy Provider Accounts'!C:D,2,FALSE)</f>
        <v>Ice Arena</v>
      </c>
      <c r="C1211" t="s">
        <v>342</v>
      </c>
      <c r="D1211" s="3">
        <v>42838</v>
      </c>
      <c r="E1211" s="11" t="s">
        <v>406</v>
      </c>
      <c r="F1211">
        <v>30</v>
      </c>
      <c r="G1211" t="s">
        <v>344</v>
      </c>
      <c r="H1211" t="s">
        <v>414</v>
      </c>
      <c r="I1211">
        <v>1929</v>
      </c>
      <c r="J1211">
        <v>0</v>
      </c>
      <c r="K1211">
        <v>0</v>
      </c>
      <c r="L1211">
        <v>975.86</v>
      </c>
      <c r="M1211">
        <v>674.6</v>
      </c>
      <c r="N1211">
        <v>1651.07</v>
      </c>
      <c r="O1211">
        <v>2017</v>
      </c>
      <c r="P1211">
        <v>4</v>
      </c>
      <c r="Q1211">
        <v>13</v>
      </c>
      <c r="R1211">
        <v>20170314</v>
      </c>
      <c r="S1211" s="237" t="str">
        <f t="shared" si="24"/>
        <v>Apr</v>
      </c>
    </row>
    <row r="1212" spans="1:19" x14ac:dyDescent="0.25">
      <c r="A1212">
        <v>3624097900</v>
      </c>
      <c r="B1212" t="str">
        <f>VLOOKUP(A1212,'Energy Provider Accounts'!C:D,2,FALSE)</f>
        <v>Ice Arena</v>
      </c>
      <c r="C1212" t="s">
        <v>342</v>
      </c>
      <c r="D1212" s="3">
        <v>42866</v>
      </c>
      <c r="E1212" s="11" t="s">
        <v>407</v>
      </c>
      <c r="F1212">
        <v>30</v>
      </c>
      <c r="G1212" t="s">
        <v>344</v>
      </c>
      <c r="H1212" t="s">
        <v>414</v>
      </c>
      <c r="I1212">
        <v>90</v>
      </c>
      <c r="J1212">
        <v>0</v>
      </c>
      <c r="K1212">
        <v>0</v>
      </c>
      <c r="L1212">
        <v>45.86</v>
      </c>
      <c r="M1212">
        <v>90.3</v>
      </c>
      <c r="N1212">
        <v>136.19</v>
      </c>
      <c r="O1212">
        <v>2017</v>
      </c>
      <c r="P1212">
        <v>5</v>
      </c>
      <c r="Q1212">
        <v>11</v>
      </c>
      <c r="R1212">
        <v>20170411</v>
      </c>
      <c r="S1212" s="237" t="str">
        <f t="shared" si="24"/>
        <v>May</v>
      </c>
    </row>
    <row r="1213" spans="1:19" x14ac:dyDescent="0.25">
      <c r="A1213">
        <v>3624097900</v>
      </c>
      <c r="B1213" t="str">
        <f>VLOOKUP(A1213,'Energy Provider Accounts'!C:D,2,FALSE)</f>
        <v>Ice Arena</v>
      </c>
      <c r="C1213" t="s">
        <v>342</v>
      </c>
      <c r="D1213" s="3">
        <v>42898</v>
      </c>
      <c r="E1213" s="11" t="s">
        <v>408</v>
      </c>
      <c r="F1213">
        <v>30</v>
      </c>
      <c r="G1213" t="s">
        <v>344</v>
      </c>
      <c r="H1213" t="s">
        <v>414</v>
      </c>
      <c r="I1213">
        <v>0</v>
      </c>
      <c r="J1213">
        <v>0</v>
      </c>
      <c r="K1213">
        <v>0</v>
      </c>
      <c r="L1213">
        <v>0</v>
      </c>
      <c r="M1213">
        <v>38</v>
      </c>
      <c r="N1213">
        <v>38.01</v>
      </c>
      <c r="O1213">
        <v>2017</v>
      </c>
      <c r="P1213">
        <v>6</v>
      </c>
      <c r="Q1213">
        <v>12</v>
      </c>
      <c r="R1213">
        <v>20170513</v>
      </c>
      <c r="S1213" s="237" t="str">
        <f t="shared" si="24"/>
        <v>Jun</v>
      </c>
    </row>
    <row r="1214" spans="1:19" x14ac:dyDescent="0.25">
      <c r="A1214">
        <v>3624097900</v>
      </c>
      <c r="B1214" t="str">
        <f>VLOOKUP(A1214,'Energy Provider Accounts'!C:D,2,FALSE)</f>
        <v>Ice Arena</v>
      </c>
      <c r="C1214" t="s">
        <v>342</v>
      </c>
      <c r="D1214" s="3">
        <v>42928</v>
      </c>
      <c r="E1214" s="11" t="s">
        <v>409</v>
      </c>
      <c r="F1214">
        <v>30</v>
      </c>
      <c r="G1214" t="s">
        <v>344</v>
      </c>
      <c r="H1214" t="s">
        <v>414</v>
      </c>
      <c r="I1214">
        <v>0</v>
      </c>
      <c r="J1214">
        <v>0</v>
      </c>
      <c r="K1214">
        <v>0</v>
      </c>
      <c r="L1214">
        <v>0</v>
      </c>
      <c r="M1214">
        <v>38.4</v>
      </c>
      <c r="N1214">
        <v>38.409999999999997</v>
      </c>
      <c r="O1214">
        <v>2017</v>
      </c>
      <c r="P1214">
        <v>7</v>
      </c>
      <c r="Q1214">
        <v>12</v>
      </c>
      <c r="R1214">
        <v>20170612</v>
      </c>
      <c r="S1214" s="237" t="str">
        <f t="shared" si="24"/>
        <v>Jul</v>
      </c>
    </row>
    <row r="1215" spans="1:19" x14ac:dyDescent="0.25">
      <c r="A1215">
        <v>3624097900</v>
      </c>
      <c r="B1215" t="str">
        <f>VLOOKUP(A1215,'Energy Provider Accounts'!C:D,2,FALSE)</f>
        <v>Ice Arena</v>
      </c>
      <c r="C1215" t="s">
        <v>342</v>
      </c>
      <c r="D1215" s="3">
        <v>42961</v>
      </c>
      <c r="E1215" s="11" t="s">
        <v>410</v>
      </c>
      <c r="F1215">
        <v>30</v>
      </c>
      <c r="G1215" t="s">
        <v>344</v>
      </c>
      <c r="H1215" t="s">
        <v>414</v>
      </c>
      <c r="I1215">
        <v>892</v>
      </c>
      <c r="J1215">
        <v>0</v>
      </c>
      <c r="K1215">
        <v>0</v>
      </c>
      <c r="L1215">
        <v>493.33</v>
      </c>
      <c r="M1215">
        <v>388.85</v>
      </c>
      <c r="N1215">
        <v>882.48</v>
      </c>
      <c r="O1215">
        <v>2017</v>
      </c>
      <c r="P1215">
        <v>8</v>
      </c>
      <c r="Q1215">
        <v>14</v>
      </c>
      <c r="R1215">
        <v>20170715</v>
      </c>
      <c r="S1215" s="237" t="str">
        <f t="shared" si="24"/>
        <v>Aug</v>
      </c>
    </row>
    <row r="1216" spans="1:19" x14ac:dyDescent="0.25">
      <c r="A1216">
        <v>3624097900</v>
      </c>
      <c r="B1216" t="str">
        <f>VLOOKUP(A1216,'Energy Provider Accounts'!C:D,2,FALSE)</f>
        <v>Ice Arena</v>
      </c>
      <c r="C1216" t="s">
        <v>342</v>
      </c>
      <c r="D1216" s="3">
        <v>42979</v>
      </c>
      <c r="E1216" s="11" t="s">
        <v>416</v>
      </c>
      <c r="F1216">
        <v>18</v>
      </c>
      <c r="G1216" t="s">
        <v>413</v>
      </c>
      <c r="H1216" t="s">
        <v>414</v>
      </c>
      <c r="I1216">
        <v>594</v>
      </c>
      <c r="J1216">
        <v>0</v>
      </c>
      <c r="K1216">
        <v>0</v>
      </c>
      <c r="L1216">
        <v>320.27999999999997</v>
      </c>
      <c r="M1216">
        <v>254.98</v>
      </c>
      <c r="N1216">
        <v>575.46</v>
      </c>
      <c r="O1216">
        <v>2017</v>
      </c>
      <c r="P1216">
        <v>9</v>
      </c>
      <c r="Q1216">
        <v>1</v>
      </c>
      <c r="R1216">
        <v>20170814</v>
      </c>
      <c r="S1216" s="237" t="str">
        <f t="shared" si="24"/>
        <v>Sep</v>
      </c>
    </row>
    <row r="1217" spans="1:19" x14ac:dyDescent="0.25">
      <c r="A1217">
        <v>3624097900</v>
      </c>
      <c r="B1217" t="str">
        <f>VLOOKUP(A1217,'Energy Provider Accounts'!C:D,2,FALSE)</f>
        <v>Ice Arena</v>
      </c>
      <c r="C1217" t="s">
        <v>342</v>
      </c>
      <c r="D1217" s="3">
        <v>42990</v>
      </c>
      <c r="E1217" s="11" t="s">
        <v>417</v>
      </c>
      <c r="F1217">
        <v>12</v>
      </c>
      <c r="G1217" t="s">
        <v>344</v>
      </c>
      <c r="H1217" t="s">
        <v>414</v>
      </c>
      <c r="I1217">
        <v>1044</v>
      </c>
      <c r="J1217">
        <v>0</v>
      </c>
      <c r="K1217">
        <v>0</v>
      </c>
      <c r="L1217">
        <v>0</v>
      </c>
      <c r="M1217">
        <v>348.61</v>
      </c>
      <c r="N1217">
        <v>348.74</v>
      </c>
      <c r="O1217">
        <v>2017</v>
      </c>
      <c r="P1217">
        <v>9</v>
      </c>
      <c r="Q1217">
        <v>12</v>
      </c>
      <c r="R1217">
        <v>20170831</v>
      </c>
      <c r="S1217" s="237" t="str">
        <f t="shared" si="24"/>
        <v>Sep</v>
      </c>
    </row>
    <row r="1218" spans="1:19" x14ac:dyDescent="0.25">
      <c r="A1218">
        <v>3624097900</v>
      </c>
      <c r="B1218" t="str">
        <f>VLOOKUP(A1218,'Energy Provider Accounts'!C:D,2,FALSE)</f>
        <v>Ice Arena</v>
      </c>
      <c r="C1218" t="s">
        <v>342</v>
      </c>
      <c r="D1218" s="3">
        <v>43019</v>
      </c>
      <c r="E1218" s="11" t="s">
        <v>390</v>
      </c>
      <c r="F1218">
        <v>30</v>
      </c>
      <c r="G1218" t="s">
        <v>344</v>
      </c>
      <c r="H1218" t="s">
        <v>414</v>
      </c>
      <c r="I1218">
        <v>1745</v>
      </c>
      <c r="J1218">
        <v>0</v>
      </c>
      <c r="K1218">
        <v>0</v>
      </c>
      <c r="L1218">
        <v>0</v>
      </c>
      <c r="M1218">
        <v>626.05999999999995</v>
      </c>
      <c r="N1218">
        <v>626.29</v>
      </c>
      <c r="O1218">
        <v>2017</v>
      </c>
      <c r="P1218">
        <v>10</v>
      </c>
      <c r="Q1218">
        <v>11</v>
      </c>
      <c r="R1218">
        <v>20170911</v>
      </c>
      <c r="S1218" s="237" t="str">
        <f t="shared" ref="S1218:S1281" si="25">CHOOSE(P1218,"Jan","Feb","Mar","Apr","May","Jun","Jul","Aug","Sep","Oct","Nov","Dec")</f>
        <v>Oct</v>
      </c>
    </row>
    <row r="1219" spans="1:19" x14ac:dyDescent="0.25">
      <c r="A1219">
        <v>3624097900</v>
      </c>
      <c r="B1219" t="str">
        <f>VLOOKUP(A1219,'Energy Provider Accounts'!C:D,2,FALSE)</f>
        <v>Ice Arena</v>
      </c>
      <c r="C1219" t="s">
        <v>342</v>
      </c>
      <c r="D1219" s="3">
        <v>43049</v>
      </c>
      <c r="E1219" s="11" t="s">
        <v>391</v>
      </c>
      <c r="F1219">
        <v>30</v>
      </c>
      <c r="G1219" t="s">
        <v>344</v>
      </c>
      <c r="H1219" t="s">
        <v>414</v>
      </c>
      <c r="I1219">
        <v>1966</v>
      </c>
      <c r="J1219">
        <v>0</v>
      </c>
      <c r="K1219">
        <v>0</v>
      </c>
      <c r="L1219">
        <v>0</v>
      </c>
      <c r="M1219">
        <v>743.38</v>
      </c>
      <c r="N1219">
        <v>743.65</v>
      </c>
      <c r="O1219">
        <v>2017</v>
      </c>
      <c r="P1219">
        <v>11</v>
      </c>
      <c r="Q1219">
        <v>10</v>
      </c>
      <c r="R1219">
        <v>20171011</v>
      </c>
      <c r="S1219" s="237" t="str">
        <f t="shared" si="25"/>
        <v>Nov</v>
      </c>
    </row>
    <row r="1220" spans="1:19" x14ac:dyDescent="0.25">
      <c r="A1220">
        <v>3624097900</v>
      </c>
      <c r="B1220" t="str">
        <f>VLOOKUP(A1220,'Energy Provider Accounts'!C:D,2,FALSE)</f>
        <v>Ice Arena</v>
      </c>
      <c r="C1220" t="s">
        <v>342</v>
      </c>
      <c r="D1220" s="3">
        <v>43081</v>
      </c>
      <c r="E1220" s="11" t="s">
        <v>412</v>
      </c>
      <c r="F1220">
        <v>30</v>
      </c>
      <c r="G1220" t="s">
        <v>344</v>
      </c>
      <c r="H1220" t="s">
        <v>414</v>
      </c>
      <c r="I1220">
        <v>2529</v>
      </c>
      <c r="J1220">
        <v>0</v>
      </c>
      <c r="K1220">
        <v>0</v>
      </c>
      <c r="L1220">
        <v>0</v>
      </c>
      <c r="M1220">
        <v>857.89</v>
      </c>
      <c r="N1220">
        <v>858.2</v>
      </c>
      <c r="O1220">
        <v>2017</v>
      </c>
      <c r="P1220">
        <v>12</v>
      </c>
      <c r="Q1220">
        <v>12</v>
      </c>
      <c r="R1220">
        <v>20171112</v>
      </c>
      <c r="S1220" s="237" t="str">
        <f t="shared" si="25"/>
        <v>Dec</v>
      </c>
    </row>
    <row r="1221" spans="1:19" x14ac:dyDescent="0.25">
      <c r="A1221">
        <v>3624098100</v>
      </c>
      <c r="B1221" t="str">
        <f>VLOOKUP(A1221,'Energy Provider Accounts'!C:D,2,FALSE)</f>
        <v>Ice Arena</v>
      </c>
      <c r="C1221" t="s">
        <v>342</v>
      </c>
      <c r="D1221" s="3">
        <v>42383</v>
      </c>
      <c r="E1221" s="11" t="s">
        <v>393</v>
      </c>
      <c r="F1221">
        <v>30</v>
      </c>
      <c r="G1221" t="s">
        <v>344</v>
      </c>
      <c r="H1221" t="s">
        <v>414</v>
      </c>
      <c r="I1221">
        <v>1009</v>
      </c>
      <c r="J1221">
        <v>0</v>
      </c>
      <c r="K1221">
        <v>0</v>
      </c>
      <c r="L1221">
        <v>0</v>
      </c>
      <c r="M1221">
        <v>367.27</v>
      </c>
      <c r="N1221">
        <v>367.38</v>
      </c>
      <c r="O1221">
        <v>2016</v>
      </c>
      <c r="P1221">
        <v>1</v>
      </c>
      <c r="Q1221">
        <v>14</v>
      </c>
      <c r="R1221">
        <v>20151215</v>
      </c>
      <c r="S1221" s="237" t="str">
        <f t="shared" si="25"/>
        <v>Jan</v>
      </c>
    </row>
    <row r="1222" spans="1:19" x14ac:dyDescent="0.25">
      <c r="A1222">
        <v>3624098100</v>
      </c>
      <c r="B1222" t="str">
        <f>VLOOKUP(A1222,'Energy Provider Accounts'!C:D,2,FALSE)</f>
        <v>Ice Arena</v>
      </c>
      <c r="C1222" t="s">
        <v>342</v>
      </c>
      <c r="D1222" s="3">
        <v>42412</v>
      </c>
      <c r="E1222" s="11" t="s">
        <v>394</v>
      </c>
      <c r="F1222">
        <v>30</v>
      </c>
      <c r="G1222" t="s">
        <v>344</v>
      </c>
      <c r="H1222" t="s">
        <v>414</v>
      </c>
      <c r="I1222">
        <v>1072</v>
      </c>
      <c r="J1222">
        <v>0</v>
      </c>
      <c r="K1222">
        <v>0</v>
      </c>
      <c r="L1222">
        <v>0</v>
      </c>
      <c r="M1222">
        <v>329.87</v>
      </c>
      <c r="N1222">
        <v>330</v>
      </c>
      <c r="O1222">
        <v>2016</v>
      </c>
      <c r="P1222">
        <v>2</v>
      </c>
      <c r="Q1222">
        <v>12</v>
      </c>
      <c r="R1222">
        <v>20160113</v>
      </c>
      <c r="S1222" s="237" t="str">
        <f t="shared" si="25"/>
        <v>Feb</v>
      </c>
    </row>
    <row r="1223" spans="1:19" x14ac:dyDescent="0.25">
      <c r="A1223">
        <v>3624098100</v>
      </c>
      <c r="B1223" t="str">
        <f>VLOOKUP(A1223,'Energy Provider Accounts'!C:D,2,FALSE)</f>
        <v>Ice Arena</v>
      </c>
      <c r="C1223" t="s">
        <v>342</v>
      </c>
      <c r="D1223" s="3">
        <v>42444</v>
      </c>
      <c r="E1223" s="11" t="s">
        <v>395</v>
      </c>
      <c r="F1223">
        <v>30</v>
      </c>
      <c r="G1223" t="s">
        <v>344</v>
      </c>
      <c r="H1223" t="s">
        <v>414</v>
      </c>
      <c r="I1223">
        <v>1056</v>
      </c>
      <c r="J1223">
        <v>0</v>
      </c>
      <c r="K1223">
        <v>0</v>
      </c>
      <c r="L1223">
        <v>0</v>
      </c>
      <c r="M1223">
        <v>311.14</v>
      </c>
      <c r="N1223">
        <v>311.27</v>
      </c>
      <c r="O1223">
        <v>2016</v>
      </c>
      <c r="P1223">
        <v>3</v>
      </c>
      <c r="Q1223">
        <v>15</v>
      </c>
      <c r="R1223">
        <v>20160214</v>
      </c>
      <c r="S1223" s="237" t="str">
        <f t="shared" si="25"/>
        <v>Mar</v>
      </c>
    </row>
    <row r="1224" spans="1:19" x14ac:dyDescent="0.25">
      <c r="A1224">
        <v>3624098100</v>
      </c>
      <c r="B1224" t="str">
        <f>VLOOKUP(A1224,'Energy Provider Accounts'!C:D,2,FALSE)</f>
        <v>Ice Arena</v>
      </c>
      <c r="C1224" t="s">
        <v>342</v>
      </c>
      <c r="D1224" s="3">
        <v>42475</v>
      </c>
      <c r="E1224" s="11" t="s">
        <v>372</v>
      </c>
      <c r="F1224">
        <v>30</v>
      </c>
      <c r="G1224" t="s">
        <v>344</v>
      </c>
      <c r="H1224" t="s">
        <v>414</v>
      </c>
      <c r="I1224">
        <v>724</v>
      </c>
      <c r="J1224">
        <v>0</v>
      </c>
      <c r="K1224">
        <v>0</v>
      </c>
      <c r="L1224">
        <v>0</v>
      </c>
      <c r="M1224">
        <v>213.53</v>
      </c>
      <c r="N1224">
        <v>213.59</v>
      </c>
      <c r="O1224">
        <v>2016</v>
      </c>
      <c r="P1224">
        <v>4</v>
      </c>
      <c r="Q1224">
        <v>15</v>
      </c>
      <c r="R1224">
        <v>20160316</v>
      </c>
      <c r="S1224" s="237" t="str">
        <f t="shared" si="25"/>
        <v>Apr</v>
      </c>
    </row>
    <row r="1225" spans="1:19" x14ac:dyDescent="0.25">
      <c r="A1225">
        <v>3624098100</v>
      </c>
      <c r="B1225" t="str">
        <f>VLOOKUP(A1225,'Energy Provider Accounts'!C:D,2,FALSE)</f>
        <v>Ice Arena</v>
      </c>
      <c r="C1225" t="s">
        <v>342</v>
      </c>
      <c r="D1225" s="3">
        <v>42502</v>
      </c>
      <c r="E1225" s="11" t="s">
        <v>397</v>
      </c>
      <c r="F1225">
        <v>30</v>
      </c>
      <c r="G1225" t="s">
        <v>344</v>
      </c>
      <c r="H1225" t="s">
        <v>414</v>
      </c>
      <c r="I1225">
        <v>55</v>
      </c>
      <c r="J1225">
        <v>0</v>
      </c>
      <c r="K1225">
        <v>0</v>
      </c>
      <c r="L1225">
        <v>0</v>
      </c>
      <c r="M1225">
        <v>62.29</v>
      </c>
      <c r="N1225">
        <v>62.31</v>
      </c>
      <c r="O1225">
        <v>2016</v>
      </c>
      <c r="P1225">
        <v>5</v>
      </c>
      <c r="Q1225">
        <v>12</v>
      </c>
      <c r="R1225">
        <v>20160412</v>
      </c>
      <c r="S1225" s="237" t="str">
        <f t="shared" si="25"/>
        <v>May</v>
      </c>
    </row>
    <row r="1226" spans="1:19" x14ac:dyDescent="0.25">
      <c r="A1226">
        <v>3624098100</v>
      </c>
      <c r="B1226" t="str">
        <f>VLOOKUP(A1226,'Energy Provider Accounts'!C:D,2,FALSE)</f>
        <v>Ice Arena</v>
      </c>
      <c r="C1226" t="s">
        <v>342</v>
      </c>
      <c r="D1226" s="3">
        <v>42534</v>
      </c>
      <c r="E1226" s="11" t="s">
        <v>398</v>
      </c>
      <c r="F1226">
        <v>30</v>
      </c>
      <c r="G1226" t="s">
        <v>344</v>
      </c>
      <c r="H1226" t="s">
        <v>414</v>
      </c>
      <c r="I1226">
        <v>9</v>
      </c>
      <c r="J1226">
        <v>0</v>
      </c>
      <c r="K1226">
        <v>0</v>
      </c>
      <c r="L1226">
        <v>0</v>
      </c>
      <c r="M1226">
        <v>40.6</v>
      </c>
      <c r="N1226">
        <v>40.61</v>
      </c>
      <c r="O1226">
        <v>2016</v>
      </c>
      <c r="P1226">
        <v>6</v>
      </c>
      <c r="Q1226">
        <v>13</v>
      </c>
      <c r="R1226">
        <v>20160514</v>
      </c>
      <c r="S1226" s="237" t="str">
        <f t="shared" si="25"/>
        <v>Jun</v>
      </c>
    </row>
    <row r="1227" spans="1:19" x14ac:dyDescent="0.25">
      <c r="A1227">
        <v>3624098100</v>
      </c>
      <c r="B1227" t="str">
        <f>VLOOKUP(A1227,'Energy Provider Accounts'!C:D,2,FALSE)</f>
        <v>Ice Arena</v>
      </c>
      <c r="C1227" t="s">
        <v>342</v>
      </c>
      <c r="D1227" s="3">
        <v>42565</v>
      </c>
      <c r="E1227" s="11" t="s">
        <v>399</v>
      </c>
      <c r="F1227">
        <v>30</v>
      </c>
      <c r="G1227" t="s">
        <v>344</v>
      </c>
      <c r="H1227" t="s">
        <v>414</v>
      </c>
      <c r="I1227">
        <v>8</v>
      </c>
      <c r="J1227">
        <v>0</v>
      </c>
      <c r="K1227">
        <v>0</v>
      </c>
      <c r="L1227">
        <v>2.92</v>
      </c>
      <c r="M1227">
        <v>40.36</v>
      </c>
      <c r="N1227">
        <v>43.29</v>
      </c>
      <c r="O1227">
        <v>2016</v>
      </c>
      <c r="P1227">
        <v>7</v>
      </c>
      <c r="Q1227">
        <v>14</v>
      </c>
      <c r="R1227">
        <v>20160614</v>
      </c>
      <c r="S1227" s="237" t="str">
        <f t="shared" si="25"/>
        <v>Jul</v>
      </c>
    </row>
    <row r="1228" spans="1:19" x14ac:dyDescent="0.25">
      <c r="A1228">
        <v>3624098100</v>
      </c>
      <c r="B1228" t="str">
        <f>VLOOKUP(A1228,'Energy Provider Accounts'!C:D,2,FALSE)</f>
        <v>Ice Arena</v>
      </c>
      <c r="C1228" t="s">
        <v>342</v>
      </c>
      <c r="D1228" s="3">
        <v>42607</v>
      </c>
      <c r="E1228" s="11" t="s">
        <v>423</v>
      </c>
      <c r="F1228">
        <v>42</v>
      </c>
      <c r="G1228" t="s">
        <v>344</v>
      </c>
      <c r="H1228" t="s">
        <v>414</v>
      </c>
      <c r="I1228">
        <v>33</v>
      </c>
      <c r="J1228">
        <v>0</v>
      </c>
      <c r="K1228">
        <v>0</v>
      </c>
      <c r="L1228">
        <v>12.48</v>
      </c>
      <c r="M1228">
        <v>69.260000000000005</v>
      </c>
      <c r="N1228">
        <v>81.760000000000005</v>
      </c>
      <c r="O1228">
        <v>2016</v>
      </c>
      <c r="P1228">
        <v>8</v>
      </c>
      <c r="Q1228">
        <v>25</v>
      </c>
      <c r="R1228">
        <v>20160714</v>
      </c>
      <c r="S1228" s="237" t="str">
        <f t="shared" si="25"/>
        <v>Aug</v>
      </c>
    </row>
    <row r="1229" spans="1:19" x14ac:dyDescent="0.25">
      <c r="A1229">
        <v>3624098100</v>
      </c>
      <c r="B1229" t="str">
        <f>VLOOKUP(A1229,'Energy Provider Accounts'!C:D,2,FALSE)</f>
        <v>Ice Arena</v>
      </c>
      <c r="C1229" t="s">
        <v>342</v>
      </c>
      <c r="D1229" s="3">
        <v>42626</v>
      </c>
      <c r="E1229" s="11" t="s">
        <v>424</v>
      </c>
      <c r="F1229">
        <v>18</v>
      </c>
      <c r="G1229" t="s">
        <v>344</v>
      </c>
      <c r="H1229" t="s">
        <v>414</v>
      </c>
      <c r="I1229">
        <v>29</v>
      </c>
      <c r="J1229">
        <v>0</v>
      </c>
      <c r="K1229">
        <v>0</v>
      </c>
      <c r="L1229">
        <v>8.93</v>
      </c>
      <c r="M1229">
        <v>38.1</v>
      </c>
      <c r="N1229">
        <v>47.06</v>
      </c>
      <c r="O1229">
        <v>2016</v>
      </c>
      <c r="P1229">
        <v>9</v>
      </c>
      <c r="Q1229">
        <v>13</v>
      </c>
      <c r="R1229">
        <v>20160826</v>
      </c>
      <c r="S1229" s="237" t="str">
        <f t="shared" si="25"/>
        <v>Sep</v>
      </c>
    </row>
    <row r="1230" spans="1:19" x14ac:dyDescent="0.25">
      <c r="A1230">
        <v>3624098100</v>
      </c>
      <c r="B1230" t="str">
        <f>VLOOKUP(A1230,'Energy Provider Accounts'!C:D,2,FALSE)</f>
        <v>Ice Arena</v>
      </c>
      <c r="C1230" t="s">
        <v>342</v>
      </c>
      <c r="D1230" s="3">
        <v>42656</v>
      </c>
      <c r="E1230" s="11" t="s">
        <v>378</v>
      </c>
      <c r="F1230">
        <v>30</v>
      </c>
      <c r="G1230" t="s">
        <v>344</v>
      </c>
      <c r="H1230" t="s">
        <v>414</v>
      </c>
      <c r="I1230">
        <v>164</v>
      </c>
      <c r="J1230">
        <v>0</v>
      </c>
      <c r="K1230">
        <v>0</v>
      </c>
      <c r="L1230">
        <v>44.67</v>
      </c>
      <c r="M1230">
        <v>111.5</v>
      </c>
      <c r="N1230">
        <v>156.22999999999999</v>
      </c>
      <c r="O1230">
        <v>2016</v>
      </c>
      <c r="P1230">
        <v>10</v>
      </c>
      <c r="Q1230">
        <v>13</v>
      </c>
      <c r="R1230">
        <v>20160913</v>
      </c>
      <c r="S1230" s="237" t="str">
        <f t="shared" si="25"/>
        <v>Oct</v>
      </c>
    </row>
    <row r="1231" spans="1:19" x14ac:dyDescent="0.25">
      <c r="A1231">
        <v>3624098100</v>
      </c>
      <c r="B1231" t="str">
        <f>VLOOKUP(A1231,'Energy Provider Accounts'!C:D,2,FALSE)</f>
        <v>Ice Arena</v>
      </c>
      <c r="C1231" t="s">
        <v>342</v>
      </c>
      <c r="D1231" s="3">
        <v>42684</v>
      </c>
      <c r="E1231" s="11" t="s">
        <v>403</v>
      </c>
      <c r="F1231">
        <v>30</v>
      </c>
      <c r="G1231" t="s">
        <v>344</v>
      </c>
      <c r="H1231" t="s">
        <v>414</v>
      </c>
      <c r="I1231">
        <v>1403</v>
      </c>
      <c r="J1231">
        <v>0</v>
      </c>
      <c r="K1231">
        <v>0</v>
      </c>
      <c r="L1231">
        <v>414</v>
      </c>
      <c r="M1231">
        <v>494.75</v>
      </c>
      <c r="N1231">
        <v>909</v>
      </c>
      <c r="O1231">
        <v>2016</v>
      </c>
      <c r="P1231">
        <v>11</v>
      </c>
      <c r="Q1231">
        <v>10</v>
      </c>
      <c r="R1231">
        <v>20161011</v>
      </c>
      <c r="S1231" s="237" t="str">
        <f t="shared" si="25"/>
        <v>Nov</v>
      </c>
    </row>
    <row r="1232" spans="1:19" x14ac:dyDescent="0.25">
      <c r="A1232">
        <v>3624098100</v>
      </c>
      <c r="B1232" t="str">
        <f>VLOOKUP(A1232,'Energy Provider Accounts'!C:D,2,FALSE)</f>
        <v>Ice Arena</v>
      </c>
      <c r="C1232" t="s">
        <v>342</v>
      </c>
      <c r="D1232" s="3">
        <v>42717</v>
      </c>
      <c r="E1232" s="11" t="s">
        <v>380</v>
      </c>
      <c r="F1232">
        <v>30</v>
      </c>
      <c r="G1232" t="s">
        <v>344</v>
      </c>
      <c r="H1232" t="s">
        <v>414</v>
      </c>
      <c r="I1232">
        <v>4</v>
      </c>
      <c r="J1232">
        <v>0</v>
      </c>
      <c r="K1232">
        <v>0</v>
      </c>
      <c r="L1232">
        <v>1.52</v>
      </c>
      <c r="M1232">
        <v>39.1</v>
      </c>
      <c r="N1232">
        <v>40.630000000000003</v>
      </c>
      <c r="O1232">
        <v>2016</v>
      </c>
      <c r="P1232">
        <v>12</v>
      </c>
      <c r="Q1232">
        <v>13</v>
      </c>
      <c r="R1232">
        <v>20161113</v>
      </c>
      <c r="S1232" s="237" t="str">
        <f t="shared" si="25"/>
        <v>Dec</v>
      </c>
    </row>
    <row r="1233" spans="1:19" x14ac:dyDescent="0.25">
      <c r="A1233">
        <v>3624098100</v>
      </c>
      <c r="B1233" t="str">
        <f>VLOOKUP(A1233,'Energy Provider Accounts'!C:D,2,FALSE)</f>
        <v>Ice Arena</v>
      </c>
      <c r="C1233" t="s">
        <v>342</v>
      </c>
      <c r="D1233" s="3">
        <v>42748</v>
      </c>
      <c r="E1233" s="11" t="s">
        <v>404</v>
      </c>
      <c r="F1233">
        <v>30</v>
      </c>
      <c r="G1233" t="s">
        <v>344</v>
      </c>
      <c r="H1233" t="s">
        <v>414</v>
      </c>
      <c r="I1233">
        <v>1156</v>
      </c>
      <c r="J1233">
        <v>0</v>
      </c>
      <c r="K1233">
        <v>0</v>
      </c>
      <c r="L1233">
        <v>528.9</v>
      </c>
      <c r="M1233">
        <v>416.52</v>
      </c>
      <c r="N1233">
        <v>945.69</v>
      </c>
      <c r="O1233">
        <v>2017</v>
      </c>
      <c r="P1233">
        <v>1</v>
      </c>
      <c r="Q1233">
        <v>13</v>
      </c>
      <c r="R1233">
        <v>20161214</v>
      </c>
      <c r="S1233" s="237" t="str">
        <f t="shared" si="25"/>
        <v>Jan</v>
      </c>
    </row>
    <row r="1234" spans="1:19" x14ac:dyDescent="0.25">
      <c r="A1234">
        <v>3624098100</v>
      </c>
      <c r="B1234" t="str">
        <f>VLOOKUP(A1234,'Energy Provider Accounts'!C:D,2,FALSE)</f>
        <v>Ice Arena</v>
      </c>
      <c r="C1234" t="s">
        <v>342</v>
      </c>
      <c r="D1234" s="3">
        <v>42782</v>
      </c>
      <c r="E1234" s="11" t="s">
        <v>382</v>
      </c>
      <c r="F1234">
        <v>30</v>
      </c>
      <c r="G1234" t="s">
        <v>344</v>
      </c>
      <c r="H1234" t="s">
        <v>414</v>
      </c>
      <c r="I1234">
        <v>1214</v>
      </c>
      <c r="J1234">
        <v>0</v>
      </c>
      <c r="K1234">
        <v>0</v>
      </c>
      <c r="L1234">
        <v>625.54999999999995</v>
      </c>
      <c r="M1234">
        <v>511.63</v>
      </c>
      <c r="N1234">
        <v>1137.6300000000001</v>
      </c>
      <c r="O1234">
        <v>2017</v>
      </c>
      <c r="P1234">
        <v>2</v>
      </c>
      <c r="Q1234">
        <v>16</v>
      </c>
      <c r="R1234">
        <v>20170117</v>
      </c>
      <c r="S1234" s="237" t="str">
        <f t="shared" si="25"/>
        <v>Feb</v>
      </c>
    </row>
    <row r="1235" spans="1:19" x14ac:dyDescent="0.25">
      <c r="A1235">
        <v>3624098100</v>
      </c>
      <c r="B1235" t="str">
        <f>VLOOKUP(A1235,'Energy Provider Accounts'!C:D,2,FALSE)</f>
        <v>Ice Arena</v>
      </c>
      <c r="C1235" t="s">
        <v>342</v>
      </c>
      <c r="D1235" s="3">
        <v>42810</v>
      </c>
      <c r="E1235" s="11" t="s">
        <v>422</v>
      </c>
      <c r="F1235">
        <v>30</v>
      </c>
      <c r="G1235" t="s">
        <v>344</v>
      </c>
      <c r="H1235" t="s">
        <v>414</v>
      </c>
      <c r="I1235">
        <v>864</v>
      </c>
      <c r="J1235">
        <v>0</v>
      </c>
      <c r="K1235">
        <v>0</v>
      </c>
      <c r="L1235">
        <v>442.67</v>
      </c>
      <c r="M1235">
        <v>378.58</v>
      </c>
      <c r="N1235">
        <v>821.57</v>
      </c>
      <c r="O1235">
        <v>2017</v>
      </c>
      <c r="P1235">
        <v>3</v>
      </c>
      <c r="Q1235">
        <v>16</v>
      </c>
      <c r="R1235">
        <v>20170214</v>
      </c>
      <c r="S1235" s="237" t="str">
        <f t="shared" si="25"/>
        <v>Mar</v>
      </c>
    </row>
    <row r="1236" spans="1:19" x14ac:dyDescent="0.25">
      <c r="A1236">
        <v>3624098100</v>
      </c>
      <c r="B1236" t="str">
        <f>VLOOKUP(A1236,'Energy Provider Accounts'!C:D,2,FALSE)</f>
        <v>Ice Arena</v>
      </c>
      <c r="C1236" t="s">
        <v>342</v>
      </c>
      <c r="D1236" s="3">
        <v>42838</v>
      </c>
      <c r="E1236" s="11" t="s">
        <v>406</v>
      </c>
      <c r="F1236">
        <v>30</v>
      </c>
      <c r="G1236" t="s">
        <v>344</v>
      </c>
      <c r="H1236" t="s">
        <v>414</v>
      </c>
      <c r="I1236">
        <v>634</v>
      </c>
      <c r="J1236">
        <v>0</v>
      </c>
      <c r="K1236">
        <v>0</v>
      </c>
      <c r="L1236">
        <v>320.73</v>
      </c>
      <c r="M1236">
        <v>262.95</v>
      </c>
      <c r="N1236">
        <v>583.9</v>
      </c>
      <c r="O1236">
        <v>2017</v>
      </c>
      <c r="P1236">
        <v>4</v>
      </c>
      <c r="Q1236">
        <v>13</v>
      </c>
      <c r="R1236">
        <v>20170314</v>
      </c>
      <c r="S1236" s="237" t="str">
        <f t="shared" si="25"/>
        <v>Apr</v>
      </c>
    </row>
    <row r="1237" spans="1:19" x14ac:dyDescent="0.25">
      <c r="A1237">
        <v>3624098100</v>
      </c>
      <c r="B1237" t="str">
        <f>VLOOKUP(A1237,'Energy Provider Accounts'!C:D,2,FALSE)</f>
        <v>Ice Arena</v>
      </c>
      <c r="C1237" t="s">
        <v>342</v>
      </c>
      <c r="D1237" s="3">
        <v>42866</v>
      </c>
      <c r="E1237" s="11" t="s">
        <v>407</v>
      </c>
      <c r="F1237">
        <v>30</v>
      </c>
      <c r="G1237" t="s">
        <v>344</v>
      </c>
      <c r="H1237" t="s">
        <v>414</v>
      </c>
      <c r="I1237">
        <v>11</v>
      </c>
      <c r="J1237">
        <v>0</v>
      </c>
      <c r="K1237">
        <v>0</v>
      </c>
      <c r="L1237">
        <v>5.6</v>
      </c>
      <c r="M1237">
        <v>43.43</v>
      </c>
      <c r="N1237">
        <v>49.05</v>
      </c>
      <c r="O1237">
        <v>2017</v>
      </c>
      <c r="P1237">
        <v>5</v>
      </c>
      <c r="Q1237">
        <v>11</v>
      </c>
      <c r="R1237">
        <v>20170411</v>
      </c>
      <c r="S1237" s="237" t="str">
        <f t="shared" si="25"/>
        <v>May</v>
      </c>
    </row>
    <row r="1238" spans="1:19" x14ac:dyDescent="0.25">
      <c r="A1238">
        <v>3624098100</v>
      </c>
      <c r="B1238" t="str">
        <f>VLOOKUP(A1238,'Energy Provider Accounts'!C:D,2,FALSE)</f>
        <v>Ice Arena</v>
      </c>
      <c r="C1238" t="s">
        <v>342</v>
      </c>
      <c r="D1238" s="3">
        <v>42898</v>
      </c>
      <c r="E1238" s="11" t="s">
        <v>408</v>
      </c>
      <c r="F1238">
        <v>30</v>
      </c>
      <c r="G1238" t="s">
        <v>344</v>
      </c>
      <c r="H1238" t="s">
        <v>414</v>
      </c>
      <c r="I1238">
        <v>8</v>
      </c>
      <c r="J1238">
        <v>0</v>
      </c>
      <c r="K1238">
        <v>0</v>
      </c>
      <c r="L1238">
        <v>4.34</v>
      </c>
      <c r="M1238">
        <v>41.4</v>
      </c>
      <c r="N1238">
        <v>45.75</v>
      </c>
      <c r="O1238">
        <v>2017</v>
      </c>
      <c r="P1238">
        <v>6</v>
      </c>
      <c r="Q1238">
        <v>12</v>
      </c>
      <c r="R1238">
        <v>20170513</v>
      </c>
      <c r="S1238" s="237" t="str">
        <f t="shared" si="25"/>
        <v>Jun</v>
      </c>
    </row>
    <row r="1239" spans="1:19" x14ac:dyDescent="0.25">
      <c r="A1239">
        <v>3624098100</v>
      </c>
      <c r="B1239" t="str">
        <f>VLOOKUP(A1239,'Energy Provider Accounts'!C:D,2,FALSE)</f>
        <v>Ice Arena</v>
      </c>
      <c r="C1239" t="s">
        <v>342</v>
      </c>
      <c r="D1239" s="3">
        <v>42928</v>
      </c>
      <c r="E1239" s="11" t="s">
        <v>409</v>
      </c>
      <c r="F1239">
        <v>30</v>
      </c>
      <c r="G1239" t="s">
        <v>344</v>
      </c>
      <c r="H1239" t="s">
        <v>414</v>
      </c>
      <c r="I1239">
        <v>7</v>
      </c>
      <c r="J1239">
        <v>0</v>
      </c>
      <c r="K1239">
        <v>0</v>
      </c>
      <c r="L1239">
        <v>3.83</v>
      </c>
      <c r="M1239">
        <v>41.42</v>
      </c>
      <c r="N1239">
        <v>45.26</v>
      </c>
      <c r="O1239">
        <v>2017</v>
      </c>
      <c r="P1239">
        <v>7</v>
      </c>
      <c r="Q1239">
        <v>12</v>
      </c>
      <c r="R1239">
        <v>20170612</v>
      </c>
      <c r="S1239" s="237" t="str">
        <f t="shared" si="25"/>
        <v>Jul</v>
      </c>
    </row>
    <row r="1240" spans="1:19" x14ac:dyDescent="0.25">
      <c r="A1240">
        <v>3624098100</v>
      </c>
      <c r="B1240" t="str">
        <f>VLOOKUP(A1240,'Energy Provider Accounts'!C:D,2,FALSE)</f>
        <v>Ice Arena</v>
      </c>
      <c r="C1240" t="s">
        <v>342</v>
      </c>
      <c r="D1240" s="3">
        <v>42961</v>
      </c>
      <c r="E1240" s="11" t="s">
        <v>410</v>
      </c>
      <c r="F1240">
        <v>30</v>
      </c>
      <c r="G1240" t="s">
        <v>344</v>
      </c>
      <c r="H1240" t="s">
        <v>414</v>
      </c>
      <c r="I1240">
        <v>15</v>
      </c>
      <c r="J1240">
        <v>0</v>
      </c>
      <c r="K1240">
        <v>0</v>
      </c>
      <c r="L1240">
        <v>8.3000000000000007</v>
      </c>
      <c r="M1240">
        <v>46.78</v>
      </c>
      <c r="N1240">
        <v>55.09</v>
      </c>
      <c r="O1240">
        <v>2017</v>
      </c>
      <c r="P1240">
        <v>8</v>
      </c>
      <c r="Q1240">
        <v>14</v>
      </c>
      <c r="R1240">
        <v>20170715</v>
      </c>
      <c r="S1240" s="237" t="str">
        <f t="shared" si="25"/>
        <v>Aug</v>
      </c>
    </row>
    <row r="1241" spans="1:19" x14ac:dyDescent="0.25">
      <c r="A1241">
        <v>3624098100</v>
      </c>
      <c r="B1241" t="str">
        <f>VLOOKUP(A1241,'Energy Provider Accounts'!C:D,2,FALSE)</f>
        <v>Ice Arena</v>
      </c>
      <c r="C1241" t="s">
        <v>342</v>
      </c>
      <c r="D1241" s="3">
        <v>42979</v>
      </c>
      <c r="E1241" s="11" t="s">
        <v>416</v>
      </c>
      <c r="F1241">
        <v>18</v>
      </c>
      <c r="G1241" t="s">
        <v>413</v>
      </c>
      <c r="H1241" t="s">
        <v>414</v>
      </c>
      <c r="I1241">
        <v>53</v>
      </c>
      <c r="J1241">
        <v>0</v>
      </c>
      <c r="K1241">
        <v>0</v>
      </c>
      <c r="L1241">
        <v>28.57</v>
      </c>
      <c r="M1241">
        <v>54.1</v>
      </c>
      <c r="N1241">
        <v>82.7</v>
      </c>
      <c r="O1241">
        <v>2017</v>
      </c>
      <c r="P1241">
        <v>9</v>
      </c>
      <c r="Q1241">
        <v>1</v>
      </c>
      <c r="R1241">
        <v>20170814</v>
      </c>
      <c r="S1241" s="237" t="str">
        <f t="shared" si="25"/>
        <v>Sep</v>
      </c>
    </row>
    <row r="1242" spans="1:19" x14ac:dyDescent="0.25">
      <c r="A1242">
        <v>3624098100</v>
      </c>
      <c r="B1242" t="str">
        <f>VLOOKUP(A1242,'Energy Provider Accounts'!C:D,2,FALSE)</f>
        <v>Ice Arena</v>
      </c>
      <c r="C1242" t="s">
        <v>342</v>
      </c>
      <c r="D1242" s="3">
        <v>42990</v>
      </c>
      <c r="E1242" s="11" t="s">
        <v>417</v>
      </c>
      <c r="F1242">
        <v>12</v>
      </c>
      <c r="G1242" t="s">
        <v>344</v>
      </c>
      <c r="H1242" t="s">
        <v>414</v>
      </c>
      <c r="I1242">
        <v>0</v>
      </c>
      <c r="J1242">
        <v>0</v>
      </c>
      <c r="K1242">
        <v>0</v>
      </c>
      <c r="L1242">
        <v>0</v>
      </c>
      <c r="M1242">
        <v>15.6</v>
      </c>
      <c r="N1242">
        <v>15.61</v>
      </c>
      <c r="O1242">
        <v>2017</v>
      </c>
      <c r="P1242">
        <v>9</v>
      </c>
      <c r="Q1242">
        <v>12</v>
      </c>
      <c r="R1242">
        <v>20170831</v>
      </c>
      <c r="S1242" s="237" t="str">
        <f t="shared" si="25"/>
        <v>Sep</v>
      </c>
    </row>
    <row r="1243" spans="1:19" x14ac:dyDescent="0.25">
      <c r="A1243">
        <v>3624098100</v>
      </c>
      <c r="B1243" t="str">
        <f>VLOOKUP(A1243,'Energy Provider Accounts'!C:D,2,FALSE)</f>
        <v>Ice Arena</v>
      </c>
      <c r="C1243" t="s">
        <v>342</v>
      </c>
      <c r="D1243" s="3">
        <v>43019</v>
      </c>
      <c r="E1243" s="11" t="s">
        <v>390</v>
      </c>
      <c r="F1243">
        <v>30</v>
      </c>
      <c r="G1243" t="s">
        <v>344</v>
      </c>
      <c r="H1243" t="s">
        <v>414</v>
      </c>
      <c r="I1243">
        <v>50</v>
      </c>
      <c r="J1243">
        <v>0</v>
      </c>
      <c r="K1243">
        <v>0</v>
      </c>
      <c r="L1243">
        <v>0</v>
      </c>
      <c r="M1243">
        <v>65.28</v>
      </c>
      <c r="N1243">
        <v>65.3</v>
      </c>
      <c r="O1243">
        <v>2017</v>
      </c>
      <c r="P1243">
        <v>10</v>
      </c>
      <c r="Q1243">
        <v>11</v>
      </c>
      <c r="R1243">
        <v>20170911</v>
      </c>
      <c r="S1243" s="237" t="str">
        <f t="shared" si="25"/>
        <v>Oct</v>
      </c>
    </row>
    <row r="1244" spans="1:19" x14ac:dyDescent="0.25">
      <c r="A1244">
        <v>3624098100</v>
      </c>
      <c r="B1244" t="str">
        <f>VLOOKUP(A1244,'Energy Provider Accounts'!C:D,2,FALSE)</f>
        <v>Ice Arena</v>
      </c>
      <c r="C1244" t="s">
        <v>342</v>
      </c>
      <c r="D1244" s="3">
        <v>43049</v>
      </c>
      <c r="E1244" s="11" t="s">
        <v>391</v>
      </c>
      <c r="F1244">
        <v>30</v>
      </c>
      <c r="G1244" t="s">
        <v>344</v>
      </c>
      <c r="H1244" t="s">
        <v>414</v>
      </c>
      <c r="I1244">
        <v>328</v>
      </c>
      <c r="J1244">
        <v>0</v>
      </c>
      <c r="K1244">
        <v>0</v>
      </c>
      <c r="L1244">
        <v>0</v>
      </c>
      <c r="M1244">
        <v>174.18</v>
      </c>
      <c r="N1244">
        <v>174.24</v>
      </c>
      <c r="O1244">
        <v>2017</v>
      </c>
      <c r="P1244">
        <v>11</v>
      </c>
      <c r="Q1244">
        <v>10</v>
      </c>
      <c r="R1244">
        <v>20171011</v>
      </c>
      <c r="S1244" s="237" t="str">
        <f t="shared" si="25"/>
        <v>Nov</v>
      </c>
    </row>
    <row r="1245" spans="1:19" x14ac:dyDescent="0.25">
      <c r="A1245">
        <v>3624098100</v>
      </c>
      <c r="B1245" t="str">
        <f>VLOOKUP(A1245,'Energy Provider Accounts'!C:D,2,FALSE)</f>
        <v>Ice Arena</v>
      </c>
      <c r="C1245" t="s">
        <v>342</v>
      </c>
      <c r="D1245" s="3">
        <v>43081</v>
      </c>
      <c r="E1245" s="11" t="s">
        <v>412</v>
      </c>
      <c r="F1245">
        <v>30</v>
      </c>
      <c r="G1245" t="s">
        <v>344</v>
      </c>
      <c r="H1245" t="s">
        <v>414</v>
      </c>
      <c r="I1245">
        <v>904</v>
      </c>
      <c r="J1245">
        <v>0</v>
      </c>
      <c r="K1245">
        <v>0</v>
      </c>
      <c r="L1245">
        <v>0</v>
      </c>
      <c r="M1245">
        <v>345.35</v>
      </c>
      <c r="N1245">
        <v>345.47</v>
      </c>
      <c r="O1245">
        <v>2017</v>
      </c>
      <c r="P1245">
        <v>12</v>
      </c>
      <c r="Q1245">
        <v>12</v>
      </c>
      <c r="R1245">
        <v>20171112</v>
      </c>
      <c r="S1245" s="237" t="str">
        <f t="shared" si="25"/>
        <v>Dec</v>
      </c>
    </row>
    <row r="1246" spans="1:19" x14ac:dyDescent="0.25">
      <c r="A1246">
        <v>3624098300</v>
      </c>
      <c r="B1246" t="str">
        <f>VLOOKUP(A1246,'Energy Provider Accounts'!C:D,2,FALSE)</f>
        <v>Ice Arena</v>
      </c>
      <c r="C1246" t="s">
        <v>342</v>
      </c>
      <c r="D1246" s="3">
        <v>42383</v>
      </c>
      <c r="E1246" s="11" t="s">
        <v>393</v>
      </c>
      <c r="F1246">
        <v>30</v>
      </c>
      <c r="G1246" t="s">
        <v>344</v>
      </c>
      <c r="H1246" t="s">
        <v>414</v>
      </c>
      <c r="I1246">
        <v>1412</v>
      </c>
      <c r="J1246">
        <v>0</v>
      </c>
      <c r="K1246">
        <v>0</v>
      </c>
      <c r="L1246">
        <v>0</v>
      </c>
      <c r="M1246">
        <v>488.81</v>
      </c>
      <c r="N1246">
        <v>488.95</v>
      </c>
      <c r="O1246">
        <v>2016</v>
      </c>
      <c r="P1246">
        <v>1</v>
      </c>
      <c r="Q1246">
        <v>14</v>
      </c>
      <c r="R1246">
        <v>20151215</v>
      </c>
      <c r="S1246" s="237" t="str">
        <f t="shared" si="25"/>
        <v>Jan</v>
      </c>
    </row>
    <row r="1247" spans="1:19" x14ac:dyDescent="0.25">
      <c r="A1247">
        <v>3624098300</v>
      </c>
      <c r="B1247" t="str">
        <f>VLOOKUP(A1247,'Energy Provider Accounts'!C:D,2,FALSE)</f>
        <v>Ice Arena</v>
      </c>
      <c r="C1247" t="s">
        <v>342</v>
      </c>
      <c r="D1247" s="3">
        <v>42412</v>
      </c>
      <c r="E1247" s="11" t="s">
        <v>394</v>
      </c>
      <c r="F1247">
        <v>30</v>
      </c>
      <c r="G1247" t="s">
        <v>344</v>
      </c>
      <c r="H1247" t="s">
        <v>414</v>
      </c>
      <c r="I1247">
        <v>1570</v>
      </c>
      <c r="J1247">
        <v>0</v>
      </c>
      <c r="K1247">
        <v>0</v>
      </c>
      <c r="L1247">
        <v>0</v>
      </c>
      <c r="M1247">
        <v>453.89</v>
      </c>
      <c r="N1247">
        <v>454.07</v>
      </c>
      <c r="O1247">
        <v>2016</v>
      </c>
      <c r="P1247">
        <v>2</v>
      </c>
      <c r="Q1247">
        <v>12</v>
      </c>
      <c r="R1247">
        <v>20160113</v>
      </c>
      <c r="S1247" s="237" t="str">
        <f t="shared" si="25"/>
        <v>Feb</v>
      </c>
    </row>
    <row r="1248" spans="1:19" x14ac:dyDescent="0.25">
      <c r="A1248">
        <v>3624098300</v>
      </c>
      <c r="B1248" t="str">
        <f>VLOOKUP(A1248,'Energy Provider Accounts'!C:D,2,FALSE)</f>
        <v>Ice Arena</v>
      </c>
      <c r="C1248" t="s">
        <v>342</v>
      </c>
      <c r="D1248" s="3">
        <v>42444</v>
      </c>
      <c r="E1248" s="11" t="s">
        <v>395</v>
      </c>
      <c r="F1248">
        <v>30</v>
      </c>
      <c r="G1248" t="s">
        <v>344</v>
      </c>
      <c r="H1248" t="s">
        <v>414</v>
      </c>
      <c r="I1248">
        <v>1476</v>
      </c>
      <c r="J1248">
        <v>0</v>
      </c>
      <c r="K1248">
        <v>0</v>
      </c>
      <c r="L1248">
        <v>0</v>
      </c>
      <c r="M1248">
        <v>409.9</v>
      </c>
      <c r="N1248">
        <v>410.06</v>
      </c>
      <c r="O1248">
        <v>2016</v>
      </c>
      <c r="P1248">
        <v>3</v>
      </c>
      <c r="Q1248">
        <v>15</v>
      </c>
      <c r="R1248">
        <v>20160214</v>
      </c>
      <c r="S1248" s="237" t="str">
        <f t="shared" si="25"/>
        <v>Mar</v>
      </c>
    </row>
    <row r="1249" spans="1:19" x14ac:dyDescent="0.25">
      <c r="A1249">
        <v>3624098300</v>
      </c>
      <c r="B1249" t="str">
        <f>VLOOKUP(A1249,'Energy Provider Accounts'!C:D,2,FALSE)</f>
        <v>Ice Arena</v>
      </c>
      <c r="C1249" t="s">
        <v>342</v>
      </c>
      <c r="D1249" s="3">
        <v>42475</v>
      </c>
      <c r="E1249" s="11" t="s">
        <v>372</v>
      </c>
      <c r="F1249">
        <v>30</v>
      </c>
      <c r="G1249" t="s">
        <v>344</v>
      </c>
      <c r="H1249" t="s">
        <v>414</v>
      </c>
      <c r="I1249">
        <v>1109</v>
      </c>
      <c r="J1249">
        <v>0</v>
      </c>
      <c r="K1249">
        <v>0</v>
      </c>
      <c r="L1249">
        <v>0</v>
      </c>
      <c r="M1249">
        <v>293.63</v>
      </c>
      <c r="N1249">
        <v>293.70999999999998</v>
      </c>
      <c r="O1249">
        <v>2016</v>
      </c>
      <c r="P1249">
        <v>4</v>
      </c>
      <c r="Q1249">
        <v>15</v>
      </c>
      <c r="R1249">
        <v>20160316</v>
      </c>
      <c r="S1249" s="237" t="str">
        <f t="shared" si="25"/>
        <v>Apr</v>
      </c>
    </row>
    <row r="1250" spans="1:19" x14ac:dyDescent="0.25">
      <c r="A1250">
        <v>3624098300</v>
      </c>
      <c r="B1250" t="str">
        <f>VLOOKUP(A1250,'Energy Provider Accounts'!C:D,2,FALSE)</f>
        <v>Ice Arena</v>
      </c>
      <c r="C1250" t="s">
        <v>342</v>
      </c>
      <c r="D1250" s="3">
        <v>42502</v>
      </c>
      <c r="E1250" s="11" t="s">
        <v>397</v>
      </c>
      <c r="F1250">
        <v>30</v>
      </c>
      <c r="G1250" t="s">
        <v>344</v>
      </c>
      <c r="H1250" t="s">
        <v>414</v>
      </c>
      <c r="I1250">
        <v>346</v>
      </c>
      <c r="J1250">
        <v>0</v>
      </c>
      <c r="K1250">
        <v>0</v>
      </c>
      <c r="L1250">
        <v>0</v>
      </c>
      <c r="M1250">
        <v>135.41</v>
      </c>
      <c r="N1250">
        <v>135.44999999999999</v>
      </c>
      <c r="O1250">
        <v>2016</v>
      </c>
      <c r="P1250">
        <v>5</v>
      </c>
      <c r="Q1250">
        <v>12</v>
      </c>
      <c r="R1250">
        <v>20160412</v>
      </c>
      <c r="S1250" s="237" t="str">
        <f t="shared" si="25"/>
        <v>May</v>
      </c>
    </row>
    <row r="1251" spans="1:19" x14ac:dyDescent="0.25">
      <c r="A1251">
        <v>3624098300</v>
      </c>
      <c r="B1251" t="str">
        <f>VLOOKUP(A1251,'Energy Provider Accounts'!C:D,2,FALSE)</f>
        <v>Ice Arena</v>
      </c>
      <c r="C1251" t="s">
        <v>342</v>
      </c>
      <c r="D1251" s="3">
        <v>42534</v>
      </c>
      <c r="E1251" s="11" t="s">
        <v>398</v>
      </c>
      <c r="F1251">
        <v>30</v>
      </c>
      <c r="G1251" t="s">
        <v>344</v>
      </c>
      <c r="H1251" t="s">
        <v>414</v>
      </c>
      <c r="I1251">
        <v>183</v>
      </c>
      <c r="J1251">
        <v>0</v>
      </c>
      <c r="K1251">
        <v>0</v>
      </c>
      <c r="L1251">
        <v>0</v>
      </c>
      <c r="M1251">
        <v>108.89</v>
      </c>
      <c r="N1251">
        <v>108.92</v>
      </c>
      <c r="O1251">
        <v>2016</v>
      </c>
      <c r="P1251">
        <v>6</v>
      </c>
      <c r="Q1251">
        <v>13</v>
      </c>
      <c r="R1251">
        <v>20160514</v>
      </c>
      <c r="S1251" s="237" t="str">
        <f t="shared" si="25"/>
        <v>Jun</v>
      </c>
    </row>
    <row r="1252" spans="1:19" x14ac:dyDescent="0.25">
      <c r="A1252">
        <v>3624098300</v>
      </c>
      <c r="B1252" t="str">
        <f>VLOOKUP(A1252,'Energy Provider Accounts'!C:D,2,FALSE)</f>
        <v>Ice Arena</v>
      </c>
      <c r="C1252" t="s">
        <v>342</v>
      </c>
      <c r="D1252" s="3">
        <v>42565</v>
      </c>
      <c r="E1252" s="11" t="s">
        <v>399</v>
      </c>
      <c r="F1252">
        <v>30</v>
      </c>
      <c r="G1252" t="s">
        <v>344</v>
      </c>
      <c r="H1252" t="s">
        <v>414</v>
      </c>
      <c r="I1252">
        <v>28</v>
      </c>
      <c r="J1252">
        <v>0</v>
      </c>
      <c r="K1252">
        <v>0</v>
      </c>
      <c r="L1252">
        <v>10.199999999999999</v>
      </c>
      <c r="M1252">
        <v>50.5</v>
      </c>
      <c r="N1252">
        <v>60.73</v>
      </c>
      <c r="O1252">
        <v>2016</v>
      </c>
      <c r="P1252">
        <v>7</v>
      </c>
      <c r="Q1252">
        <v>14</v>
      </c>
      <c r="R1252">
        <v>20160614</v>
      </c>
      <c r="S1252" s="237" t="str">
        <f t="shared" si="25"/>
        <v>Jul</v>
      </c>
    </row>
    <row r="1253" spans="1:19" x14ac:dyDescent="0.25">
      <c r="A1253">
        <v>3624098300</v>
      </c>
      <c r="B1253" t="str">
        <f>VLOOKUP(A1253,'Energy Provider Accounts'!C:D,2,FALSE)</f>
        <v>Ice Arena</v>
      </c>
      <c r="C1253" t="s">
        <v>342</v>
      </c>
      <c r="D1253" s="3">
        <v>42597</v>
      </c>
      <c r="E1253" s="11" t="s">
        <v>400</v>
      </c>
      <c r="F1253">
        <v>30</v>
      </c>
      <c r="G1253" t="s">
        <v>344</v>
      </c>
      <c r="H1253" t="s">
        <v>414</v>
      </c>
      <c r="I1253">
        <v>36</v>
      </c>
      <c r="J1253">
        <v>0</v>
      </c>
      <c r="K1253">
        <v>0</v>
      </c>
      <c r="L1253">
        <v>13.64</v>
      </c>
      <c r="M1253">
        <v>56.1</v>
      </c>
      <c r="N1253">
        <v>69.75</v>
      </c>
      <c r="O1253">
        <v>2016</v>
      </c>
      <c r="P1253">
        <v>8</v>
      </c>
      <c r="Q1253">
        <v>15</v>
      </c>
      <c r="R1253">
        <v>20160716</v>
      </c>
      <c r="S1253" s="237" t="str">
        <f t="shared" si="25"/>
        <v>Aug</v>
      </c>
    </row>
    <row r="1254" spans="1:19" x14ac:dyDescent="0.25">
      <c r="A1254">
        <v>3624098300</v>
      </c>
      <c r="B1254" t="str">
        <f>VLOOKUP(A1254,'Energy Provider Accounts'!C:D,2,FALSE)</f>
        <v>Ice Arena</v>
      </c>
      <c r="C1254" t="s">
        <v>342</v>
      </c>
      <c r="D1254" s="3">
        <v>42626</v>
      </c>
      <c r="E1254" s="11" t="s">
        <v>401</v>
      </c>
      <c r="F1254">
        <v>30</v>
      </c>
      <c r="G1254" t="s">
        <v>344</v>
      </c>
      <c r="H1254" t="s">
        <v>414</v>
      </c>
      <c r="I1254">
        <v>66</v>
      </c>
      <c r="J1254">
        <v>0</v>
      </c>
      <c r="K1254">
        <v>0</v>
      </c>
      <c r="L1254">
        <v>21.88</v>
      </c>
      <c r="M1254">
        <v>72.77</v>
      </c>
      <c r="N1254">
        <v>94.68</v>
      </c>
      <c r="O1254">
        <v>2016</v>
      </c>
      <c r="P1254">
        <v>9</v>
      </c>
      <c r="Q1254">
        <v>13</v>
      </c>
      <c r="R1254">
        <v>20160814</v>
      </c>
      <c r="S1254" s="237" t="str">
        <f t="shared" si="25"/>
        <v>Sep</v>
      </c>
    </row>
    <row r="1255" spans="1:19" x14ac:dyDescent="0.25">
      <c r="A1255">
        <v>3624098300</v>
      </c>
      <c r="B1255" t="str">
        <f>VLOOKUP(A1255,'Energy Provider Accounts'!C:D,2,FALSE)</f>
        <v>Ice Arena</v>
      </c>
      <c r="C1255" t="s">
        <v>342</v>
      </c>
      <c r="D1255" s="3">
        <v>42656</v>
      </c>
      <c r="E1255" s="11" t="s">
        <v>378</v>
      </c>
      <c r="F1255">
        <v>30</v>
      </c>
      <c r="G1255" t="s">
        <v>344</v>
      </c>
      <c r="H1255" t="s">
        <v>414</v>
      </c>
      <c r="I1255">
        <v>170</v>
      </c>
      <c r="J1255">
        <v>0</v>
      </c>
      <c r="K1255">
        <v>0</v>
      </c>
      <c r="L1255">
        <v>46.31</v>
      </c>
      <c r="M1255">
        <v>113.31</v>
      </c>
      <c r="N1255">
        <v>159.66999999999999</v>
      </c>
      <c r="O1255">
        <v>2016</v>
      </c>
      <c r="P1255">
        <v>10</v>
      </c>
      <c r="Q1255">
        <v>13</v>
      </c>
      <c r="R1255">
        <v>20160913</v>
      </c>
      <c r="S1255" s="237" t="str">
        <f t="shared" si="25"/>
        <v>Oct</v>
      </c>
    </row>
    <row r="1256" spans="1:19" x14ac:dyDescent="0.25">
      <c r="A1256">
        <v>3624098300</v>
      </c>
      <c r="B1256" t="str">
        <f>VLOOKUP(A1256,'Energy Provider Accounts'!C:D,2,FALSE)</f>
        <v>Ice Arena</v>
      </c>
      <c r="C1256" t="s">
        <v>342</v>
      </c>
      <c r="D1256" s="3">
        <v>42684</v>
      </c>
      <c r="E1256" s="11" t="s">
        <v>403</v>
      </c>
      <c r="F1256">
        <v>30</v>
      </c>
      <c r="G1256" t="s">
        <v>344</v>
      </c>
      <c r="H1256" t="s">
        <v>414</v>
      </c>
      <c r="I1256">
        <v>683</v>
      </c>
      <c r="J1256">
        <v>0</v>
      </c>
      <c r="K1256">
        <v>0</v>
      </c>
      <c r="L1256">
        <v>201.54</v>
      </c>
      <c r="M1256">
        <v>272.38</v>
      </c>
      <c r="N1256">
        <v>474.07</v>
      </c>
      <c r="O1256">
        <v>2016</v>
      </c>
      <c r="P1256">
        <v>11</v>
      </c>
      <c r="Q1256">
        <v>10</v>
      </c>
      <c r="R1256">
        <v>20161011</v>
      </c>
      <c r="S1256" s="237" t="str">
        <f t="shared" si="25"/>
        <v>Nov</v>
      </c>
    </row>
    <row r="1257" spans="1:19" x14ac:dyDescent="0.25">
      <c r="A1257">
        <v>3624098300</v>
      </c>
      <c r="B1257" t="str">
        <f>VLOOKUP(A1257,'Energy Provider Accounts'!C:D,2,FALSE)</f>
        <v>Ice Arena</v>
      </c>
      <c r="C1257" t="s">
        <v>342</v>
      </c>
      <c r="D1257" s="3">
        <v>42717</v>
      </c>
      <c r="E1257" s="11" t="s">
        <v>380</v>
      </c>
      <c r="F1257">
        <v>30</v>
      </c>
      <c r="G1257" t="s">
        <v>344</v>
      </c>
      <c r="H1257" t="s">
        <v>414</v>
      </c>
      <c r="I1257">
        <v>433</v>
      </c>
      <c r="J1257">
        <v>0</v>
      </c>
      <c r="K1257">
        <v>0</v>
      </c>
      <c r="L1257">
        <v>164.81</v>
      </c>
      <c r="M1257">
        <v>194.23</v>
      </c>
      <c r="N1257">
        <v>359.14</v>
      </c>
      <c r="O1257">
        <v>2016</v>
      </c>
      <c r="P1257">
        <v>12</v>
      </c>
      <c r="Q1257">
        <v>13</v>
      </c>
      <c r="R1257">
        <v>20161113</v>
      </c>
      <c r="S1257" s="237" t="str">
        <f t="shared" si="25"/>
        <v>Dec</v>
      </c>
    </row>
    <row r="1258" spans="1:19" x14ac:dyDescent="0.25">
      <c r="A1258">
        <v>3624098300</v>
      </c>
      <c r="B1258" t="str">
        <f>VLOOKUP(A1258,'Energy Provider Accounts'!C:D,2,FALSE)</f>
        <v>Ice Arena</v>
      </c>
      <c r="C1258" t="s">
        <v>342</v>
      </c>
      <c r="D1258" s="3">
        <v>42748</v>
      </c>
      <c r="E1258" s="11" t="s">
        <v>404</v>
      </c>
      <c r="F1258">
        <v>30</v>
      </c>
      <c r="G1258" t="s">
        <v>344</v>
      </c>
      <c r="H1258" t="s">
        <v>414</v>
      </c>
      <c r="I1258">
        <v>2902</v>
      </c>
      <c r="J1258">
        <v>0</v>
      </c>
      <c r="K1258">
        <v>0</v>
      </c>
      <c r="L1258">
        <v>1327.75</v>
      </c>
      <c r="M1258">
        <v>952.82</v>
      </c>
      <c r="N1258">
        <v>2281.2399999999998</v>
      </c>
      <c r="O1258">
        <v>2017</v>
      </c>
      <c r="P1258">
        <v>1</v>
      </c>
      <c r="Q1258">
        <v>13</v>
      </c>
      <c r="R1258">
        <v>20161214</v>
      </c>
      <c r="S1258" s="237" t="str">
        <f t="shared" si="25"/>
        <v>Jan</v>
      </c>
    </row>
    <row r="1259" spans="1:19" x14ac:dyDescent="0.25">
      <c r="A1259">
        <v>3624098300</v>
      </c>
      <c r="B1259" t="str">
        <f>VLOOKUP(A1259,'Energy Provider Accounts'!C:D,2,FALSE)</f>
        <v>Ice Arena</v>
      </c>
      <c r="C1259" t="s">
        <v>342</v>
      </c>
      <c r="D1259" s="3">
        <v>42782</v>
      </c>
      <c r="E1259" s="11" t="s">
        <v>382</v>
      </c>
      <c r="F1259">
        <v>30</v>
      </c>
      <c r="G1259" t="s">
        <v>344</v>
      </c>
      <c r="H1259" t="s">
        <v>414</v>
      </c>
      <c r="I1259">
        <v>1988</v>
      </c>
      <c r="J1259">
        <v>0</v>
      </c>
      <c r="K1259">
        <v>0</v>
      </c>
      <c r="L1259">
        <v>1024.3699999999999</v>
      </c>
      <c r="M1259">
        <v>798.66</v>
      </c>
      <c r="N1259">
        <v>1823.77</v>
      </c>
      <c r="O1259">
        <v>2017</v>
      </c>
      <c r="P1259">
        <v>2</v>
      </c>
      <c r="Q1259">
        <v>16</v>
      </c>
      <c r="R1259">
        <v>20170117</v>
      </c>
      <c r="S1259" s="237" t="str">
        <f t="shared" si="25"/>
        <v>Feb</v>
      </c>
    </row>
    <row r="1260" spans="1:19" x14ac:dyDescent="0.25">
      <c r="A1260">
        <v>3624098300</v>
      </c>
      <c r="B1260" t="str">
        <f>VLOOKUP(A1260,'Energy Provider Accounts'!C:D,2,FALSE)</f>
        <v>Ice Arena</v>
      </c>
      <c r="C1260" t="s">
        <v>342</v>
      </c>
      <c r="D1260" s="3">
        <v>42810</v>
      </c>
      <c r="E1260" s="11" t="s">
        <v>422</v>
      </c>
      <c r="F1260">
        <v>30</v>
      </c>
      <c r="G1260" t="s">
        <v>344</v>
      </c>
      <c r="H1260" t="s">
        <v>414</v>
      </c>
      <c r="I1260">
        <v>1475</v>
      </c>
      <c r="J1260">
        <v>0</v>
      </c>
      <c r="K1260">
        <v>0</v>
      </c>
      <c r="L1260">
        <v>755.72</v>
      </c>
      <c r="M1260">
        <v>602.85</v>
      </c>
      <c r="N1260">
        <v>1359.11</v>
      </c>
      <c r="O1260">
        <v>2017</v>
      </c>
      <c r="P1260">
        <v>3</v>
      </c>
      <c r="Q1260">
        <v>16</v>
      </c>
      <c r="R1260">
        <v>20170214</v>
      </c>
      <c r="S1260" s="237" t="str">
        <f t="shared" si="25"/>
        <v>Mar</v>
      </c>
    </row>
    <row r="1261" spans="1:19" x14ac:dyDescent="0.25">
      <c r="A1261">
        <v>3624098300</v>
      </c>
      <c r="B1261" t="str">
        <f>VLOOKUP(A1261,'Energy Provider Accounts'!C:D,2,FALSE)</f>
        <v>Ice Arena</v>
      </c>
      <c r="C1261" t="s">
        <v>342</v>
      </c>
      <c r="D1261" s="3">
        <v>42838</v>
      </c>
      <c r="E1261" s="11" t="s">
        <v>406</v>
      </c>
      <c r="F1261">
        <v>30</v>
      </c>
      <c r="G1261" t="s">
        <v>344</v>
      </c>
      <c r="H1261" t="s">
        <v>414</v>
      </c>
      <c r="I1261">
        <v>1153</v>
      </c>
      <c r="J1261">
        <v>0</v>
      </c>
      <c r="K1261">
        <v>0</v>
      </c>
      <c r="L1261">
        <v>583.29999999999995</v>
      </c>
      <c r="M1261">
        <v>427.93</v>
      </c>
      <c r="N1261">
        <v>1011.57</v>
      </c>
      <c r="O1261">
        <v>2017</v>
      </c>
      <c r="P1261">
        <v>4</v>
      </c>
      <c r="Q1261">
        <v>13</v>
      </c>
      <c r="R1261">
        <v>20170314</v>
      </c>
      <c r="S1261" s="237" t="str">
        <f t="shared" si="25"/>
        <v>Apr</v>
      </c>
    </row>
    <row r="1262" spans="1:19" x14ac:dyDescent="0.25">
      <c r="A1262">
        <v>3624098300</v>
      </c>
      <c r="B1262" t="str">
        <f>VLOOKUP(A1262,'Energy Provider Accounts'!C:D,2,FALSE)</f>
        <v>Ice Arena</v>
      </c>
      <c r="C1262" t="s">
        <v>342</v>
      </c>
      <c r="D1262" s="3">
        <v>42866</v>
      </c>
      <c r="E1262" s="11" t="s">
        <v>407</v>
      </c>
      <c r="F1262">
        <v>30</v>
      </c>
      <c r="G1262" t="s">
        <v>344</v>
      </c>
      <c r="H1262" t="s">
        <v>414</v>
      </c>
      <c r="I1262">
        <v>300</v>
      </c>
      <c r="J1262">
        <v>0</v>
      </c>
      <c r="K1262">
        <v>0</v>
      </c>
      <c r="L1262">
        <v>152.85</v>
      </c>
      <c r="M1262">
        <v>165.79</v>
      </c>
      <c r="N1262">
        <v>318.75</v>
      </c>
      <c r="O1262">
        <v>2017</v>
      </c>
      <c r="P1262">
        <v>5</v>
      </c>
      <c r="Q1262">
        <v>11</v>
      </c>
      <c r="R1262">
        <v>20170411</v>
      </c>
      <c r="S1262" s="237" t="str">
        <f t="shared" si="25"/>
        <v>May</v>
      </c>
    </row>
    <row r="1263" spans="1:19" x14ac:dyDescent="0.25">
      <c r="A1263">
        <v>3624098300</v>
      </c>
      <c r="B1263" t="str">
        <f>VLOOKUP(A1263,'Energy Provider Accounts'!C:D,2,FALSE)</f>
        <v>Ice Arena</v>
      </c>
      <c r="C1263" t="s">
        <v>342</v>
      </c>
      <c r="D1263" s="3">
        <v>42898</v>
      </c>
      <c r="E1263" s="11" t="s">
        <v>408</v>
      </c>
      <c r="F1263">
        <v>30</v>
      </c>
      <c r="G1263" t="s">
        <v>344</v>
      </c>
      <c r="H1263" t="s">
        <v>414</v>
      </c>
      <c r="I1263">
        <v>151</v>
      </c>
      <c r="J1263">
        <v>0</v>
      </c>
      <c r="K1263">
        <v>0</v>
      </c>
      <c r="L1263">
        <v>81.900000000000006</v>
      </c>
      <c r="M1263">
        <v>109.35</v>
      </c>
      <c r="N1263">
        <v>191.31</v>
      </c>
      <c r="O1263">
        <v>2017</v>
      </c>
      <c r="P1263">
        <v>6</v>
      </c>
      <c r="Q1263">
        <v>12</v>
      </c>
      <c r="R1263">
        <v>20170513</v>
      </c>
      <c r="S1263" s="237" t="str">
        <f t="shared" si="25"/>
        <v>Jun</v>
      </c>
    </row>
    <row r="1264" spans="1:19" x14ac:dyDescent="0.25">
      <c r="A1264">
        <v>3624098300</v>
      </c>
      <c r="B1264" t="str">
        <f>VLOOKUP(A1264,'Energy Provider Accounts'!C:D,2,FALSE)</f>
        <v>Ice Arena</v>
      </c>
      <c r="C1264" t="s">
        <v>342</v>
      </c>
      <c r="D1264" s="3">
        <v>42928</v>
      </c>
      <c r="E1264" s="11" t="s">
        <v>409</v>
      </c>
      <c r="F1264">
        <v>30</v>
      </c>
      <c r="G1264" t="s">
        <v>344</v>
      </c>
      <c r="H1264" t="s">
        <v>414</v>
      </c>
      <c r="I1264">
        <v>110</v>
      </c>
      <c r="J1264">
        <v>0</v>
      </c>
      <c r="K1264">
        <v>0</v>
      </c>
      <c r="L1264">
        <v>60.19</v>
      </c>
      <c r="M1264">
        <v>99.38</v>
      </c>
      <c r="N1264">
        <v>159.62</v>
      </c>
      <c r="O1264">
        <v>2017</v>
      </c>
      <c r="P1264">
        <v>7</v>
      </c>
      <c r="Q1264">
        <v>12</v>
      </c>
      <c r="R1264">
        <v>20170612</v>
      </c>
      <c r="S1264" s="237" t="str">
        <f t="shared" si="25"/>
        <v>Jul</v>
      </c>
    </row>
    <row r="1265" spans="1:19" x14ac:dyDescent="0.25">
      <c r="A1265">
        <v>3624098300</v>
      </c>
      <c r="B1265" t="str">
        <f>VLOOKUP(A1265,'Energy Provider Accounts'!C:D,2,FALSE)</f>
        <v>Ice Arena</v>
      </c>
      <c r="C1265" t="s">
        <v>342</v>
      </c>
      <c r="D1265" s="3">
        <v>42961</v>
      </c>
      <c r="E1265" s="11" t="s">
        <v>410</v>
      </c>
      <c r="F1265">
        <v>30</v>
      </c>
      <c r="G1265" t="s">
        <v>344</v>
      </c>
      <c r="H1265" t="s">
        <v>414</v>
      </c>
      <c r="I1265">
        <v>111</v>
      </c>
      <c r="J1265">
        <v>0</v>
      </c>
      <c r="K1265">
        <v>0</v>
      </c>
      <c r="L1265">
        <v>61.39</v>
      </c>
      <c r="M1265">
        <v>101.12</v>
      </c>
      <c r="N1265">
        <v>162.56</v>
      </c>
      <c r="O1265">
        <v>2017</v>
      </c>
      <c r="P1265">
        <v>8</v>
      </c>
      <c r="Q1265">
        <v>14</v>
      </c>
      <c r="R1265">
        <v>20170715</v>
      </c>
      <c r="S1265" s="237" t="str">
        <f t="shared" si="25"/>
        <v>Aug</v>
      </c>
    </row>
    <row r="1266" spans="1:19" x14ac:dyDescent="0.25">
      <c r="A1266">
        <v>3624098300</v>
      </c>
      <c r="B1266" t="str">
        <f>VLOOKUP(A1266,'Energy Provider Accounts'!C:D,2,FALSE)</f>
        <v>Ice Arena</v>
      </c>
      <c r="C1266" t="s">
        <v>342</v>
      </c>
      <c r="D1266" s="3">
        <v>42979</v>
      </c>
      <c r="E1266" s="11" t="s">
        <v>416</v>
      </c>
      <c r="F1266">
        <v>18</v>
      </c>
      <c r="G1266" t="s">
        <v>413</v>
      </c>
      <c r="H1266" t="s">
        <v>414</v>
      </c>
      <c r="I1266">
        <v>76</v>
      </c>
      <c r="J1266">
        <v>0</v>
      </c>
      <c r="K1266">
        <v>0</v>
      </c>
      <c r="L1266">
        <v>40.98</v>
      </c>
      <c r="M1266">
        <v>64.12</v>
      </c>
      <c r="N1266">
        <v>105.14</v>
      </c>
      <c r="O1266">
        <v>2017</v>
      </c>
      <c r="P1266">
        <v>9</v>
      </c>
      <c r="Q1266">
        <v>1</v>
      </c>
      <c r="R1266">
        <v>20170814</v>
      </c>
      <c r="S1266" s="237" t="str">
        <f t="shared" si="25"/>
        <v>Sep</v>
      </c>
    </row>
    <row r="1267" spans="1:19" x14ac:dyDescent="0.25">
      <c r="A1267">
        <v>3624098300</v>
      </c>
      <c r="B1267" t="str">
        <f>VLOOKUP(A1267,'Energy Provider Accounts'!C:D,2,FALSE)</f>
        <v>Ice Arena</v>
      </c>
      <c r="C1267" t="s">
        <v>342</v>
      </c>
      <c r="D1267" s="3">
        <v>42990</v>
      </c>
      <c r="E1267" s="11" t="s">
        <v>417</v>
      </c>
      <c r="F1267">
        <v>12</v>
      </c>
      <c r="G1267" t="s">
        <v>344</v>
      </c>
      <c r="H1267" t="s">
        <v>414</v>
      </c>
      <c r="I1267">
        <v>31</v>
      </c>
      <c r="J1267">
        <v>0</v>
      </c>
      <c r="K1267">
        <v>0</v>
      </c>
      <c r="L1267">
        <v>0</v>
      </c>
      <c r="M1267">
        <v>31.73</v>
      </c>
      <c r="N1267">
        <v>31.74</v>
      </c>
      <c r="O1267">
        <v>2017</v>
      </c>
      <c r="P1267">
        <v>9</v>
      </c>
      <c r="Q1267">
        <v>12</v>
      </c>
      <c r="R1267">
        <v>20170831</v>
      </c>
      <c r="S1267" s="237" t="str">
        <f t="shared" si="25"/>
        <v>Sep</v>
      </c>
    </row>
    <row r="1268" spans="1:19" x14ac:dyDescent="0.25">
      <c r="A1268">
        <v>3624098300</v>
      </c>
      <c r="B1268" t="str">
        <f>VLOOKUP(A1268,'Energy Provider Accounts'!C:D,2,FALSE)</f>
        <v>Ice Arena</v>
      </c>
      <c r="C1268" t="s">
        <v>342</v>
      </c>
      <c r="D1268" s="3">
        <v>43019</v>
      </c>
      <c r="E1268" s="11" t="s">
        <v>390</v>
      </c>
      <c r="F1268">
        <v>30</v>
      </c>
      <c r="G1268" t="s">
        <v>344</v>
      </c>
      <c r="H1268" t="s">
        <v>414</v>
      </c>
      <c r="I1268">
        <v>147</v>
      </c>
      <c r="J1268">
        <v>0</v>
      </c>
      <c r="K1268">
        <v>0</v>
      </c>
      <c r="L1268">
        <v>0</v>
      </c>
      <c r="M1268">
        <v>107.89</v>
      </c>
      <c r="N1268">
        <v>107.93</v>
      </c>
      <c r="O1268">
        <v>2017</v>
      </c>
      <c r="P1268">
        <v>10</v>
      </c>
      <c r="Q1268">
        <v>11</v>
      </c>
      <c r="R1268">
        <v>20170911</v>
      </c>
      <c r="S1268" s="237" t="str">
        <f t="shared" si="25"/>
        <v>Oct</v>
      </c>
    </row>
    <row r="1269" spans="1:19" x14ac:dyDescent="0.25">
      <c r="A1269">
        <v>3624098300</v>
      </c>
      <c r="B1269" t="str">
        <f>VLOOKUP(A1269,'Energy Provider Accounts'!C:D,2,FALSE)</f>
        <v>Ice Arena</v>
      </c>
      <c r="C1269" t="s">
        <v>342</v>
      </c>
      <c r="D1269" s="3">
        <v>43049</v>
      </c>
      <c r="E1269" s="11" t="s">
        <v>391</v>
      </c>
      <c r="F1269">
        <v>30</v>
      </c>
      <c r="G1269" t="s">
        <v>344</v>
      </c>
      <c r="H1269" t="s">
        <v>414</v>
      </c>
      <c r="I1269">
        <v>517</v>
      </c>
      <c r="J1269">
        <v>0</v>
      </c>
      <c r="K1269">
        <v>0</v>
      </c>
      <c r="L1269">
        <v>0</v>
      </c>
      <c r="M1269">
        <v>239.88</v>
      </c>
      <c r="N1269">
        <v>239.97</v>
      </c>
      <c r="O1269">
        <v>2017</v>
      </c>
      <c r="P1269">
        <v>11</v>
      </c>
      <c r="Q1269">
        <v>10</v>
      </c>
      <c r="R1269">
        <v>20171011</v>
      </c>
      <c r="S1269" s="237" t="str">
        <f t="shared" si="25"/>
        <v>Nov</v>
      </c>
    </row>
    <row r="1270" spans="1:19" x14ac:dyDescent="0.25">
      <c r="A1270">
        <v>3624098300</v>
      </c>
      <c r="B1270" t="str">
        <f>VLOOKUP(A1270,'Energy Provider Accounts'!C:D,2,FALSE)</f>
        <v>Ice Arena</v>
      </c>
      <c r="C1270" t="s">
        <v>342</v>
      </c>
      <c r="D1270" s="3">
        <v>43081</v>
      </c>
      <c r="E1270" s="11" t="s">
        <v>412</v>
      </c>
      <c r="F1270">
        <v>30</v>
      </c>
      <c r="G1270" t="s">
        <v>344</v>
      </c>
      <c r="H1270" t="s">
        <v>414</v>
      </c>
      <c r="I1270">
        <v>1694</v>
      </c>
      <c r="J1270">
        <v>0</v>
      </c>
      <c r="K1270">
        <v>0</v>
      </c>
      <c r="L1270">
        <v>0</v>
      </c>
      <c r="M1270">
        <v>594.51</v>
      </c>
      <c r="N1270">
        <v>594.72</v>
      </c>
      <c r="O1270">
        <v>2017</v>
      </c>
      <c r="P1270">
        <v>12</v>
      </c>
      <c r="Q1270">
        <v>12</v>
      </c>
      <c r="R1270">
        <v>20171112</v>
      </c>
      <c r="S1270" s="237" t="str">
        <f t="shared" si="25"/>
        <v>Dec</v>
      </c>
    </row>
    <row r="1271" spans="1:19" x14ac:dyDescent="0.25">
      <c r="A1271">
        <v>3624098400</v>
      </c>
      <c r="B1271" t="str">
        <f>VLOOKUP(A1271,'Energy Provider Accounts'!C:D,2,FALSE)</f>
        <v>Ice Arena</v>
      </c>
      <c r="C1271" t="s">
        <v>342</v>
      </c>
      <c r="D1271" s="3">
        <v>42383</v>
      </c>
      <c r="E1271" s="11" t="s">
        <v>393</v>
      </c>
      <c r="F1271">
        <v>30</v>
      </c>
      <c r="G1271" t="s">
        <v>344</v>
      </c>
      <c r="H1271" t="s">
        <v>414</v>
      </c>
      <c r="I1271">
        <v>0</v>
      </c>
      <c r="J1271">
        <v>0</v>
      </c>
      <c r="K1271">
        <v>0</v>
      </c>
      <c r="L1271">
        <v>0</v>
      </c>
      <c r="M1271">
        <v>37</v>
      </c>
      <c r="N1271">
        <v>37.01</v>
      </c>
      <c r="O1271">
        <v>2016</v>
      </c>
      <c r="P1271">
        <v>1</v>
      </c>
      <c r="Q1271">
        <v>14</v>
      </c>
      <c r="R1271">
        <v>20151215</v>
      </c>
      <c r="S1271" s="237" t="str">
        <f t="shared" si="25"/>
        <v>Jan</v>
      </c>
    </row>
    <row r="1272" spans="1:19" x14ac:dyDescent="0.25">
      <c r="A1272">
        <v>3624098400</v>
      </c>
      <c r="B1272" t="str">
        <f>VLOOKUP(A1272,'Energy Provider Accounts'!C:D,2,FALSE)</f>
        <v>Ice Arena</v>
      </c>
      <c r="C1272" t="s">
        <v>342</v>
      </c>
      <c r="D1272" s="3">
        <v>42412</v>
      </c>
      <c r="E1272" s="11" t="s">
        <v>394</v>
      </c>
      <c r="F1272">
        <v>30</v>
      </c>
      <c r="G1272" t="s">
        <v>344</v>
      </c>
      <c r="H1272" t="s">
        <v>414</v>
      </c>
      <c r="I1272">
        <v>0</v>
      </c>
      <c r="J1272">
        <v>0</v>
      </c>
      <c r="K1272">
        <v>0</v>
      </c>
      <c r="L1272">
        <v>0</v>
      </c>
      <c r="M1272">
        <v>37</v>
      </c>
      <c r="N1272">
        <v>37.01</v>
      </c>
      <c r="O1272">
        <v>2016</v>
      </c>
      <c r="P1272">
        <v>2</v>
      </c>
      <c r="Q1272">
        <v>12</v>
      </c>
      <c r="R1272">
        <v>20160113</v>
      </c>
      <c r="S1272" s="237" t="str">
        <f t="shared" si="25"/>
        <v>Feb</v>
      </c>
    </row>
    <row r="1273" spans="1:19" x14ac:dyDescent="0.25">
      <c r="A1273">
        <v>3624098400</v>
      </c>
      <c r="B1273" t="str">
        <f>VLOOKUP(A1273,'Energy Provider Accounts'!C:D,2,FALSE)</f>
        <v>Ice Arena</v>
      </c>
      <c r="C1273" t="s">
        <v>342</v>
      </c>
      <c r="D1273" s="3">
        <v>42444</v>
      </c>
      <c r="E1273" s="11" t="s">
        <v>395</v>
      </c>
      <c r="F1273">
        <v>30</v>
      </c>
      <c r="G1273" t="s">
        <v>344</v>
      </c>
      <c r="H1273" t="s">
        <v>414</v>
      </c>
      <c r="I1273">
        <v>0</v>
      </c>
      <c r="J1273">
        <v>0</v>
      </c>
      <c r="K1273">
        <v>0</v>
      </c>
      <c r="L1273">
        <v>0</v>
      </c>
      <c r="M1273">
        <v>37</v>
      </c>
      <c r="N1273">
        <v>37.01</v>
      </c>
      <c r="O1273">
        <v>2016</v>
      </c>
      <c r="P1273">
        <v>3</v>
      </c>
      <c r="Q1273">
        <v>15</v>
      </c>
      <c r="R1273">
        <v>20160214</v>
      </c>
      <c r="S1273" s="237" t="str">
        <f t="shared" si="25"/>
        <v>Mar</v>
      </c>
    </row>
    <row r="1274" spans="1:19" x14ac:dyDescent="0.25">
      <c r="A1274">
        <v>3624098400</v>
      </c>
      <c r="B1274" t="str">
        <f>VLOOKUP(A1274,'Energy Provider Accounts'!C:D,2,FALSE)</f>
        <v>Ice Arena</v>
      </c>
      <c r="C1274" t="s">
        <v>342</v>
      </c>
      <c r="D1274" s="3">
        <v>42475</v>
      </c>
      <c r="E1274" s="11" t="s">
        <v>372</v>
      </c>
      <c r="F1274">
        <v>30</v>
      </c>
      <c r="G1274" t="s">
        <v>344</v>
      </c>
      <c r="H1274" t="s">
        <v>414</v>
      </c>
      <c r="I1274">
        <v>0</v>
      </c>
      <c r="J1274">
        <v>0</v>
      </c>
      <c r="K1274">
        <v>0</v>
      </c>
      <c r="L1274">
        <v>0</v>
      </c>
      <c r="M1274">
        <v>37</v>
      </c>
      <c r="N1274">
        <v>37.01</v>
      </c>
      <c r="O1274">
        <v>2016</v>
      </c>
      <c r="P1274">
        <v>4</v>
      </c>
      <c r="Q1274">
        <v>15</v>
      </c>
      <c r="R1274">
        <v>20160316</v>
      </c>
      <c r="S1274" s="237" t="str">
        <f t="shared" si="25"/>
        <v>Apr</v>
      </c>
    </row>
    <row r="1275" spans="1:19" x14ac:dyDescent="0.25">
      <c r="A1275">
        <v>3624098400</v>
      </c>
      <c r="B1275" t="str">
        <f>VLOOKUP(A1275,'Energy Provider Accounts'!C:D,2,FALSE)</f>
        <v>Ice Arena</v>
      </c>
      <c r="C1275" t="s">
        <v>342</v>
      </c>
      <c r="D1275" s="3">
        <v>42502</v>
      </c>
      <c r="E1275" s="11" t="s">
        <v>397</v>
      </c>
      <c r="F1275">
        <v>30</v>
      </c>
      <c r="G1275" t="s">
        <v>344</v>
      </c>
      <c r="H1275" t="s">
        <v>414</v>
      </c>
      <c r="I1275">
        <v>0</v>
      </c>
      <c r="J1275">
        <v>0</v>
      </c>
      <c r="K1275">
        <v>0</v>
      </c>
      <c r="L1275">
        <v>0</v>
      </c>
      <c r="M1275">
        <v>37</v>
      </c>
      <c r="N1275">
        <v>37.01</v>
      </c>
      <c r="O1275">
        <v>2016</v>
      </c>
      <c r="P1275">
        <v>5</v>
      </c>
      <c r="Q1275">
        <v>12</v>
      </c>
      <c r="R1275">
        <v>20160412</v>
      </c>
      <c r="S1275" s="237" t="str">
        <f t="shared" si="25"/>
        <v>May</v>
      </c>
    </row>
    <row r="1276" spans="1:19" x14ac:dyDescent="0.25">
      <c r="A1276">
        <v>3624098400</v>
      </c>
      <c r="B1276" t="str">
        <f>VLOOKUP(A1276,'Energy Provider Accounts'!C:D,2,FALSE)</f>
        <v>Ice Arena</v>
      </c>
      <c r="C1276" t="s">
        <v>342</v>
      </c>
      <c r="D1276" s="3">
        <v>42534</v>
      </c>
      <c r="E1276" s="11" t="s">
        <v>398</v>
      </c>
      <c r="F1276">
        <v>30</v>
      </c>
      <c r="G1276" t="s">
        <v>344</v>
      </c>
      <c r="H1276" t="s">
        <v>414</v>
      </c>
      <c r="I1276">
        <v>0</v>
      </c>
      <c r="J1276">
        <v>0</v>
      </c>
      <c r="K1276">
        <v>0</v>
      </c>
      <c r="L1276">
        <v>0</v>
      </c>
      <c r="M1276">
        <v>37</v>
      </c>
      <c r="N1276">
        <v>37.01</v>
      </c>
      <c r="O1276">
        <v>2016</v>
      </c>
      <c r="P1276">
        <v>6</v>
      </c>
      <c r="Q1276">
        <v>13</v>
      </c>
      <c r="R1276">
        <v>20160514</v>
      </c>
      <c r="S1276" s="237" t="str">
        <f t="shared" si="25"/>
        <v>Jun</v>
      </c>
    </row>
    <row r="1277" spans="1:19" x14ac:dyDescent="0.25">
      <c r="A1277">
        <v>3624098400</v>
      </c>
      <c r="B1277" t="str">
        <f>VLOOKUP(A1277,'Energy Provider Accounts'!C:D,2,FALSE)</f>
        <v>Ice Arena</v>
      </c>
      <c r="C1277" t="s">
        <v>342</v>
      </c>
      <c r="D1277" s="3">
        <v>42565</v>
      </c>
      <c r="E1277" s="11" t="s">
        <v>399</v>
      </c>
      <c r="F1277">
        <v>30</v>
      </c>
      <c r="G1277" t="s">
        <v>344</v>
      </c>
      <c r="H1277" t="s">
        <v>414</v>
      </c>
      <c r="I1277">
        <v>0</v>
      </c>
      <c r="J1277">
        <v>0</v>
      </c>
      <c r="K1277">
        <v>0</v>
      </c>
      <c r="L1277">
        <v>0</v>
      </c>
      <c r="M1277">
        <v>37.4</v>
      </c>
      <c r="N1277">
        <v>37.409999999999997</v>
      </c>
      <c r="O1277">
        <v>2016</v>
      </c>
      <c r="P1277">
        <v>7</v>
      </c>
      <c r="Q1277">
        <v>14</v>
      </c>
      <c r="R1277">
        <v>20160614</v>
      </c>
      <c r="S1277" s="237" t="str">
        <f t="shared" si="25"/>
        <v>Jul</v>
      </c>
    </row>
    <row r="1278" spans="1:19" x14ac:dyDescent="0.25">
      <c r="A1278">
        <v>3624098400</v>
      </c>
      <c r="B1278" t="str">
        <f>VLOOKUP(A1278,'Energy Provider Accounts'!C:D,2,FALSE)</f>
        <v>Ice Arena</v>
      </c>
      <c r="C1278" t="s">
        <v>342</v>
      </c>
      <c r="D1278" s="3">
        <v>42597</v>
      </c>
      <c r="E1278" s="11" t="s">
        <v>400</v>
      </c>
      <c r="F1278">
        <v>30</v>
      </c>
      <c r="G1278" t="s">
        <v>344</v>
      </c>
      <c r="H1278" t="s">
        <v>414</v>
      </c>
      <c r="I1278">
        <v>0</v>
      </c>
      <c r="J1278">
        <v>0</v>
      </c>
      <c r="K1278">
        <v>0</v>
      </c>
      <c r="L1278">
        <v>0</v>
      </c>
      <c r="M1278">
        <v>38</v>
      </c>
      <c r="N1278">
        <v>38.01</v>
      </c>
      <c r="O1278">
        <v>2016</v>
      </c>
      <c r="P1278">
        <v>8</v>
      </c>
      <c r="Q1278">
        <v>15</v>
      </c>
      <c r="R1278">
        <v>20160716</v>
      </c>
      <c r="S1278" s="237" t="str">
        <f t="shared" si="25"/>
        <v>Aug</v>
      </c>
    </row>
    <row r="1279" spans="1:19" x14ac:dyDescent="0.25">
      <c r="A1279">
        <v>3624098400</v>
      </c>
      <c r="B1279" t="str">
        <f>VLOOKUP(A1279,'Energy Provider Accounts'!C:D,2,FALSE)</f>
        <v>Ice Arena</v>
      </c>
      <c r="C1279" t="s">
        <v>342</v>
      </c>
      <c r="D1279" s="3">
        <v>42626</v>
      </c>
      <c r="E1279" s="11" t="s">
        <v>401</v>
      </c>
      <c r="F1279">
        <v>30</v>
      </c>
      <c r="G1279" t="s">
        <v>344</v>
      </c>
      <c r="H1279" t="s">
        <v>414</v>
      </c>
      <c r="I1279">
        <v>0</v>
      </c>
      <c r="J1279">
        <v>0</v>
      </c>
      <c r="K1279">
        <v>0</v>
      </c>
      <c r="L1279">
        <v>0</v>
      </c>
      <c r="M1279">
        <v>38</v>
      </c>
      <c r="N1279">
        <v>38.01</v>
      </c>
      <c r="O1279">
        <v>2016</v>
      </c>
      <c r="P1279">
        <v>9</v>
      </c>
      <c r="Q1279">
        <v>13</v>
      </c>
      <c r="R1279">
        <v>20160814</v>
      </c>
      <c r="S1279" s="237" t="str">
        <f t="shared" si="25"/>
        <v>Sep</v>
      </c>
    </row>
    <row r="1280" spans="1:19" x14ac:dyDescent="0.25">
      <c r="A1280">
        <v>3624098400</v>
      </c>
      <c r="B1280" t="str">
        <f>VLOOKUP(A1280,'Energy Provider Accounts'!C:D,2,FALSE)</f>
        <v>Ice Arena</v>
      </c>
      <c r="C1280" t="s">
        <v>342</v>
      </c>
      <c r="D1280" s="3">
        <v>42656</v>
      </c>
      <c r="E1280" s="11" t="s">
        <v>378</v>
      </c>
      <c r="F1280">
        <v>30</v>
      </c>
      <c r="G1280" t="s">
        <v>344</v>
      </c>
      <c r="H1280" t="s">
        <v>414</v>
      </c>
      <c r="I1280">
        <v>0</v>
      </c>
      <c r="J1280">
        <v>0</v>
      </c>
      <c r="K1280">
        <v>0</v>
      </c>
      <c r="L1280">
        <v>0</v>
      </c>
      <c r="M1280">
        <v>38</v>
      </c>
      <c r="N1280">
        <v>38.01</v>
      </c>
      <c r="O1280">
        <v>2016</v>
      </c>
      <c r="P1280">
        <v>10</v>
      </c>
      <c r="Q1280">
        <v>13</v>
      </c>
      <c r="R1280">
        <v>20160913</v>
      </c>
      <c r="S1280" s="237" t="str">
        <f t="shared" si="25"/>
        <v>Oct</v>
      </c>
    </row>
    <row r="1281" spans="1:19" x14ac:dyDescent="0.25">
      <c r="A1281">
        <v>3624098400</v>
      </c>
      <c r="B1281" t="str">
        <f>VLOOKUP(A1281,'Energy Provider Accounts'!C:D,2,FALSE)</f>
        <v>Ice Arena</v>
      </c>
      <c r="C1281" t="s">
        <v>342</v>
      </c>
      <c r="D1281" s="3">
        <v>42684</v>
      </c>
      <c r="E1281" s="11" t="s">
        <v>403</v>
      </c>
      <c r="F1281">
        <v>30</v>
      </c>
      <c r="G1281" t="s">
        <v>344</v>
      </c>
      <c r="H1281" t="s">
        <v>414</v>
      </c>
      <c r="I1281">
        <v>0</v>
      </c>
      <c r="J1281">
        <v>0</v>
      </c>
      <c r="K1281">
        <v>0</v>
      </c>
      <c r="L1281">
        <v>0</v>
      </c>
      <c r="M1281">
        <v>38</v>
      </c>
      <c r="N1281">
        <v>38.01</v>
      </c>
      <c r="O1281">
        <v>2016</v>
      </c>
      <c r="P1281">
        <v>11</v>
      </c>
      <c r="Q1281">
        <v>10</v>
      </c>
      <c r="R1281">
        <v>20161011</v>
      </c>
      <c r="S1281" s="237" t="str">
        <f t="shared" si="25"/>
        <v>Nov</v>
      </c>
    </row>
    <row r="1282" spans="1:19" x14ac:dyDescent="0.25">
      <c r="A1282">
        <v>3624098400</v>
      </c>
      <c r="B1282" t="str">
        <f>VLOOKUP(A1282,'Energy Provider Accounts'!C:D,2,FALSE)</f>
        <v>Ice Arena</v>
      </c>
      <c r="C1282" t="s">
        <v>342</v>
      </c>
      <c r="D1282" s="3">
        <v>42717</v>
      </c>
      <c r="E1282" s="11" t="s">
        <v>380</v>
      </c>
      <c r="F1282">
        <v>30</v>
      </c>
      <c r="G1282" t="s">
        <v>344</v>
      </c>
      <c r="H1282" t="s">
        <v>414</v>
      </c>
      <c r="I1282">
        <v>0</v>
      </c>
      <c r="J1282">
        <v>0</v>
      </c>
      <c r="K1282">
        <v>0</v>
      </c>
      <c r="L1282">
        <v>0</v>
      </c>
      <c r="M1282">
        <v>38</v>
      </c>
      <c r="N1282">
        <v>38.01</v>
      </c>
      <c r="O1282">
        <v>2016</v>
      </c>
      <c r="P1282">
        <v>12</v>
      </c>
      <c r="Q1282">
        <v>13</v>
      </c>
      <c r="R1282">
        <v>20161113</v>
      </c>
      <c r="S1282" s="237" t="str">
        <f t="shared" ref="S1282:S1345" si="26">CHOOSE(P1282,"Jan","Feb","Mar","Apr","May","Jun","Jul","Aug","Sep","Oct","Nov","Dec")</f>
        <v>Dec</v>
      </c>
    </row>
    <row r="1283" spans="1:19" x14ac:dyDescent="0.25">
      <c r="A1283">
        <v>3624098400</v>
      </c>
      <c r="B1283" t="str">
        <f>VLOOKUP(A1283,'Energy Provider Accounts'!C:D,2,FALSE)</f>
        <v>Ice Arena</v>
      </c>
      <c r="C1283" t="s">
        <v>342</v>
      </c>
      <c r="D1283" s="3">
        <v>42748</v>
      </c>
      <c r="E1283" s="11" t="s">
        <v>404</v>
      </c>
      <c r="F1283">
        <v>30</v>
      </c>
      <c r="G1283" t="s">
        <v>344</v>
      </c>
      <c r="H1283" t="s">
        <v>414</v>
      </c>
      <c r="I1283">
        <v>0</v>
      </c>
      <c r="J1283">
        <v>0</v>
      </c>
      <c r="K1283">
        <v>0</v>
      </c>
      <c r="L1283">
        <v>0</v>
      </c>
      <c r="M1283">
        <v>38</v>
      </c>
      <c r="N1283">
        <v>38.01</v>
      </c>
      <c r="O1283">
        <v>2017</v>
      </c>
      <c r="P1283">
        <v>1</v>
      </c>
      <c r="Q1283">
        <v>13</v>
      </c>
      <c r="R1283">
        <v>20161214</v>
      </c>
      <c r="S1283" s="237" t="str">
        <f t="shared" si="26"/>
        <v>Jan</v>
      </c>
    </row>
    <row r="1284" spans="1:19" x14ac:dyDescent="0.25">
      <c r="A1284">
        <v>3624098400</v>
      </c>
      <c r="B1284" t="str">
        <f>VLOOKUP(A1284,'Energy Provider Accounts'!C:D,2,FALSE)</f>
        <v>Ice Arena</v>
      </c>
      <c r="C1284" t="s">
        <v>342</v>
      </c>
      <c r="D1284" s="3">
        <v>42782</v>
      </c>
      <c r="E1284" s="11" t="s">
        <v>382</v>
      </c>
      <c r="F1284">
        <v>30</v>
      </c>
      <c r="G1284" t="s">
        <v>344</v>
      </c>
      <c r="H1284" t="s">
        <v>414</v>
      </c>
      <c r="I1284">
        <v>0</v>
      </c>
      <c r="J1284">
        <v>0</v>
      </c>
      <c r="K1284">
        <v>0</v>
      </c>
      <c r="L1284">
        <v>0</v>
      </c>
      <c r="M1284">
        <v>38</v>
      </c>
      <c r="N1284">
        <v>38.020000000000003</v>
      </c>
      <c r="O1284">
        <v>2017</v>
      </c>
      <c r="P1284">
        <v>2</v>
      </c>
      <c r="Q1284">
        <v>16</v>
      </c>
      <c r="R1284">
        <v>20170117</v>
      </c>
      <c r="S1284" s="237" t="str">
        <f t="shared" si="26"/>
        <v>Feb</v>
      </c>
    </row>
    <row r="1285" spans="1:19" x14ac:dyDescent="0.25">
      <c r="A1285">
        <v>3624098400</v>
      </c>
      <c r="B1285" t="str">
        <f>VLOOKUP(A1285,'Energy Provider Accounts'!C:D,2,FALSE)</f>
        <v>Ice Arena</v>
      </c>
      <c r="C1285" t="s">
        <v>342</v>
      </c>
      <c r="D1285" s="3">
        <v>42810</v>
      </c>
      <c r="E1285" s="11" t="s">
        <v>422</v>
      </c>
      <c r="F1285">
        <v>30</v>
      </c>
      <c r="G1285" t="s">
        <v>344</v>
      </c>
      <c r="H1285" t="s">
        <v>414</v>
      </c>
      <c r="I1285">
        <v>0</v>
      </c>
      <c r="J1285">
        <v>0</v>
      </c>
      <c r="K1285">
        <v>0</v>
      </c>
      <c r="L1285">
        <v>0</v>
      </c>
      <c r="M1285">
        <v>38</v>
      </c>
      <c r="N1285">
        <v>38.020000000000003</v>
      </c>
      <c r="O1285">
        <v>2017</v>
      </c>
      <c r="P1285">
        <v>3</v>
      </c>
      <c r="Q1285">
        <v>16</v>
      </c>
      <c r="R1285">
        <v>20170214</v>
      </c>
      <c r="S1285" s="237" t="str">
        <f t="shared" si="26"/>
        <v>Mar</v>
      </c>
    </row>
    <row r="1286" spans="1:19" x14ac:dyDescent="0.25">
      <c r="A1286">
        <v>3624098400</v>
      </c>
      <c r="B1286" t="str">
        <f>VLOOKUP(A1286,'Energy Provider Accounts'!C:D,2,FALSE)</f>
        <v>Ice Arena</v>
      </c>
      <c r="C1286" t="s">
        <v>342</v>
      </c>
      <c r="D1286" s="3">
        <v>42838</v>
      </c>
      <c r="E1286" s="11" t="s">
        <v>406</v>
      </c>
      <c r="F1286">
        <v>30</v>
      </c>
      <c r="G1286" t="s">
        <v>344</v>
      </c>
      <c r="H1286" t="s">
        <v>414</v>
      </c>
      <c r="I1286">
        <v>0</v>
      </c>
      <c r="J1286">
        <v>0</v>
      </c>
      <c r="K1286">
        <v>0</v>
      </c>
      <c r="L1286">
        <v>0</v>
      </c>
      <c r="M1286">
        <v>38</v>
      </c>
      <c r="N1286">
        <v>38.01</v>
      </c>
      <c r="O1286">
        <v>2017</v>
      </c>
      <c r="P1286">
        <v>4</v>
      </c>
      <c r="Q1286">
        <v>13</v>
      </c>
      <c r="R1286">
        <v>20170314</v>
      </c>
      <c r="S1286" s="237" t="str">
        <f t="shared" si="26"/>
        <v>Apr</v>
      </c>
    </row>
    <row r="1287" spans="1:19" x14ac:dyDescent="0.25">
      <c r="A1287">
        <v>3624098400</v>
      </c>
      <c r="B1287" t="str">
        <f>VLOOKUP(A1287,'Energy Provider Accounts'!C:D,2,FALSE)</f>
        <v>Ice Arena</v>
      </c>
      <c r="C1287" t="s">
        <v>342</v>
      </c>
      <c r="D1287" s="3">
        <v>42866</v>
      </c>
      <c r="E1287" s="11" t="s">
        <v>407</v>
      </c>
      <c r="F1287">
        <v>30</v>
      </c>
      <c r="G1287" t="s">
        <v>344</v>
      </c>
      <c r="H1287" t="s">
        <v>414</v>
      </c>
      <c r="I1287">
        <v>0</v>
      </c>
      <c r="J1287">
        <v>0</v>
      </c>
      <c r="K1287">
        <v>0</v>
      </c>
      <c r="L1287">
        <v>0</v>
      </c>
      <c r="M1287">
        <v>38</v>
      </c>
      <c r="N1287">
        <v>38.01</v>
      </c>
      <c r="O1287">
        <v>2017</v>
      </c>
      <c r="P1287">
        <v>5</v>
      </c>
      <c r="Q1287">
        <v>11</v>
      </c>
      <c r="R1287">
        <v>20170411</v>
      </c>
      <c r="S1287" s="237" t="str">
        <f t="shared" si="26"/>
        <v>May</v>
      </c>
    </row>
    <row r="1288" spans="1:19" x14ac:dyDescent="0.25">
      <c r="A1288">
        <v>3624098400</v>
      </c>
      <c r="B1288" t="str">
        <f>VLOOKUP(A1288,'Energy Provider Accounts'!C:D,2,FALSE)</f>
        <v>Ice Arena</v>
      </c>
      <c r="C1288" t="s">
        <v>342</v>
      </c>
      <c r="D1288" s="3">
        <v>42898</v>
      </c>
      <c r="E1288" s="11" t="s">
        <v>408</v>
      </c>
      <c r="F1288">
        <v>30</v>
      </c>
      <c r="G1288" t="s">
        <v>344</v>
      </c>
      <c r="H1288" t="s">
        <v>414</v>
      </c>
      <c r="I1288">
        <v>0</v>
      </c>
      <c r="J1288">
        <v>0</v>
      </c>
      <c r="K1288">
        <v>0</v>
      </c>
      <c r="L1288">
        <v>0</v>
      </c>
      <c r="M1288">
        <v>38</v>
      </c>
      <c r="N1288">
        <v>38.01</v>
      </c>
      <c r="O1288">
        <v>2017</v>
      </c>
      <c r="P1288">
        <v>6</v>
      </c>
      <c r="Q1288">
        <v>12</v>
      </c>
      <c r="R1288">
        <v>20170513</v>
      </c>
      <c r="S1288" s="237" t="str">
        <f t="shared" si="26"/>
        <v>Jun</v>
      </c>
    </row>
    <row r="1289" spans="1:19" x14ac:dyDescent="0.25">
      <c r="A1289">
        <v>3624098400</v>
      </c>
      <c r="B1289" t="str">
        <f>VLOOKUP(A1289,'Energy Provider Accounts'!C:D,2,FALSE)</f>
        <v>Ice Arena</v>
      </c>
      <c r="C1289" t="s">
        <v>342</v>
      </c>
      <c r="D1289" s="3">
        <v>42928</v>
      </c>
      <c r="E1289" s="11" t="s">
        <v>409</v>
      </c>
      <c r="F1289">
        <v>30</v>
      </c>
      <c r="G1289" t="s">
        <v>344</v>
      </c>
      <c r="H1289" t="s">
        <v>414</v>
      </c>
      <c r="I1289">
        <v>0</v>
      </c>
      <c r="J1289">
        <v>0</v>
      </c>
      <c r="K1289">
        <v>0</v>
      </c>
      <c r="L1289">
        <v>0</v>
      </c>
      <c r="M1289">
        <v>38.4</v>
      </c>
      <c r="N1289">
        <v>38.409999999999997</v>
      </c>
      <c r="O1289">
        <v>2017</v>
      </c>
      <c r="P1289">
        <v>7</v>
      </c>
      <c r="Q1289">
        <v>12</v>
      </c>
      <c r="R1289">
        <v>20170612</v>
      </c>
      <c r="S1289" s="237" t="str">
        <f t="shared" si="26"/>
        <v>Jul</v>
      </c>
    </row>
    <row r="1290" spans="1:19" x14ac:dyDescent="0.25">
      <c r="A1290">
        <v>3624098400</v>
      </c>
      <c r="B1290" t="str">
        <f>VLOOKUP(A1290,'Energy Provider Accounts'!C:D,2,FALSE)</f>
        <v>Ice Arena</v>
      </c>
      <c r="C1290" t="s">
        <v>342</v>
      </c>
      <c r="D1290" s="3">
        <v>42961</v>
      </c>
      <c r="E1290" s="11" t="s">
        <v>410</v>
      </c>
      <c r="F1290">
        <v>30</v>
      </c>
      <c r="G1290" t="s">
        <v>344</v>
      </c>
      <c r="H1290" t="s">
        <v>414</v>
      </c>
      <c r="I1290">
        <v>0</v>
      </c>
      <c r="J1290">
        <v>0</v>
      </c>
      <c r="K1290">
        <v>0</v>
      </c>
      <c r="L1290">
        <v>0</v>
      </c>
      <c r="M1290">
        <v>39</v>
      </c>
      <c r="N1290">
        <v>39.01</v>
      </c>
      <c r="O1290">
        <v>2017</v>
      </c>
      <c r="P1290">
        <v>8</v>
      </c>
      <c r="Q1290">
        <v>14</v>
      </c>
      <c r="R1290">
        <v>20170715</v>
      </c>
      <c r="S1290" s="237" t="str">
        <f t="shared" si="26"/>
        <v>Aug</v>
      </c>
    </row>
    <row r="1291" spans="1:19" x14ac:dyDescent="0.25">
      <c r="A1291">
        <v>3624098400</v>
      </c>
      <c r="B1291" t="str">
        <f>VLOOKUP(A1291,'Energy Provider Accounts'!C:D,2,FALSE)</f>
        <v>Ice Arena</v>
      </c>
      <c r="C1291" t="s">
        <v>342</v>
      </c>
      <c r="D1291" s="3">
        <v>42990</v>
      </c>
      <c r="E1291" s="11" t="s">
        <v>389</v>
      </c>
      <c r="F1291">
        <v>30</v>
      </c>
      <c r="G1291" t="s">
        <v>344</v>
      </c>
      <c r="H1291" t="s">
        <v>414</v>
      </c>
      <c r="I1291">
        <v>0</v>
      </c>
      <c r="J1291">
        <v>0</v>
      </c>
      <c r="K1291">
        <v>0</v>
      </c>
      <c r="L1291">
        <v>0</v>
      </c>
      <c r="M1291">
        <v>39</v>
      </c>
      <c r="N1291">
        <v>39.01</v>
      </c>
      <c r="O1291">
        <v>2017</v>
      </c>
      <c r="P1291">
        <v>9</v>
      </c>
      <c r="Q1291">
        <v>12</v>
      </c>
      <c r="R1291">
        <v>20170813</v>
      </c>
      <c r="S1291" s="237" t="str">
        <f t="shared" si="26"/>
        <v>Sep</v>
      </c>
    </row>
    <row r="1292" spans="1:19" x14ac:dyDescent="0.25">
      <c r="A1292">
        <v>3624098400</v>
      </c>
      <c r="B1292" t="str">
        <f>VLOOKUP(A1292,'Energy Provider Accounts'!C:D,2,FALSE)</f>
        <v>Ice Arena</v>
      </c>
      <c r="C1292" t="s">
        <v>342</v>
      </c>
      <c r="D1292" s="3">
        <v>43019</v>
      </c>
      <c r="E1292" s="11" t="s">
        <v>390</v>
      </c>
      <c r="F1292">
        <v>30</v>
      </c>
      <c r="G1292" t="s">
        <v>344</v>
      </c>
      <c r="H1292" t="s">
        <v>414</v>
      </c>
      <c r="I1292">
        <v>0</v>
      </c>
      <c r="J1292">
        <v>0</v>
      </c>
      <c r="K1292">
        <v>0</v>
      </c>
      <c r="L1292">
        <v>0</v>
      </c>
      <c r="M1292">
        <v>39</v>
      </c>
      <c r="N1292">
        <v>39.01</v>
      </c>
      <c r="O1292">
        <v>2017</v>
      </c>
      <c r="P1292">
        <v>10</v>
      </c>
      <c r="Q1292">
        <v>11</v>
      </c>
      <c r="R1292">
        <v>20170911</v>
      </c>
      <c r="S1292" s="237" t="str">
        <f t="shared" si="26"/>
        <v>Oct</v>
      </c>
    </row>
    <row r="1293" spans="1:19" x14ac:dyDescent="0.25">
      <c r="A1293">
        <v>3624098400</v>
      </c>
      <c r="B1293" t="str">
        <f>VLOOKUP(A1293,'Energy Provider Accounts'!C:D,2,FALSE)</f>
        <v>Ice Arena</v>
      </c>
      <c r="C1293" t="s">
        <v>342</v>
      </c>
      <c r="D1293" s="3">
        <v>43049</v>
      </c>
      <c r="E1293" s="11" t="s">
        <v>391</v>
      </c>
      <c r="F1293">
        <v>30</v>
      </c>
      <c r="G1293" t="s">
        <v>344</v>
      </c>
      <c r="H1293" t="s">
        <v>414</v>
      </c>
      <c r="I1293">
        <v>0</v>
      </c>
      <c r="J1293">
        <v>0</v>
      </c>
      <c r="K1293">
        <v>0</v>
      </c>
      <c r="L1293">
        <v>0</v>
      </c>
      <c r="M1293">
        <v>39</v>
      </c>
      <c r="N1293">
        <v>39.01</v>
      </c>
      <c r="O1293">
        <v>2017</v>
      </c>
      <c r="P1293">
        <v>11</v>
      </c>
      <c r="Q1293">
        <v>10</v>
      </c>
      <c r="R1293">
        <v>20171011</v>
      </c>
      <c r="S1293" s="237" t="str">
        <f t="shared" si="26"/>
        <v>Nov</v>
      </c>
    </row>
    <row r="1294" spans="1:19" x14ac:dyDescent="0.25">
      <c r="A1294">
        <v>3624098400</v>
      </c>
      <c r="B1294" t="str">
        <f>VLOOKUP(A1294,'Energy Provider Accounts'!C:D,2,FALSE)</f>
        <v>Ice Arena</v>
      </c>
      <c r="C1294" t="s">
        <v>342</v>
      </c>
      <c r="D1294" s="3">
        <v>43081</v>
      </c>
      <c r="E1294" s="11" t="s">
        <v>412</v>
      </c>
      <c r="F1294">
        <v>30</v>
      </c>
      <c r="G1294" t="s">
        <v>344</v>
      </c>
      <c r="H1294" t="s">
        <v>414</v>
      </c>
      <c r="I1294">
        <v>0</v>
      </c>
      <c r="J1294">
        <v>0</v>
      </c>
      <c r="K1294">
        <v>0</v>
      </c>
      <c r="L1294">
        <v>0</v>
      </c>
      <c r="M1294">
        <v>39</v>
      </c>
      <c r="N1294">
        <v>39.01</v>
      </c>
      <c r="O1294">
        <v>2017</v>
      </c>
      <c r="P1294">
        <v>12</v>
      </c>
      <c r="Q1294">
        <v>12</v>
      </c>
      <c r="R1294">
        <v>20171112</v>
      </c>
      <c r="S1294" s="237" t="str">
        <f t="shared" si="26"/>
        <v>Dec</v>
      </c>
    </row>
    <row r="1295" spans="1:19" x14ac:dyDescent="0.25">
      <c r="A1295">
        <v>3624098500</v>
      </c>
      <c r="B1295" t="str">
        <f>VLOOKUP(A1295,'Energy Provider Accounts'!C:D,2,FALSE)</f>
        <v>Ice Arena</v>
      </c>
      <c r="C1295" t="s">
        <v>342</v>
      </c>
      <c r="D1295" s="3">
        <v>42383</v>
      </c>
      <c r="E1295" s="11" t="s">
        <v>393</v>
      </c>
      <c r="F1295">
        <v>30</v>
      </c>
      <c r="G1295" t="s">
        <v>344</v>
      </c>
      <c r="H1295" t="s">
        <v>345</v>
      </c>
      <c r="I1295">
        <v>18443</v>
      </c>
      <c r="J1295">
        <v>34</v>
      </c>
      <c r="K1295">
        <v>287.12</v>
      </c>
      <c r="L1295">
        <v>111.77</v>
      </c>
      <c r="M1295">
        <v>207.01</v>
      </c>
      <c r="N1295">
        <v>606.08000000000004</v>
      </c>
      <c r="O1295">
        <v>2016</v>
      </c>
      <c r="P1295">
        <v>1</v>
      </c>
      <c r="Q1295">
        <v>14</v>
      </c>
      <c r="R1295">
        <v>20151215</v>
      </c>
      <c r="S1295" s="237" t="str">
        <f t="shared" si="26"/>
        <v>Jan</v>
      </c>
    </row>
    <row r="1296" spans="1:19" x14ac:dyDescent="0.25">
      <c r="A1296">
        <v>3624098500</v>
      </c>
      <c r="B1296" t="str">
        <f>VLOOKUP(A1296,'Energy Provider Accounts'!C:D,2,FALSE)</f>
        <v>Ice Arena</v>
      </c>
      <c r="C1296" t="s">
        <v>342</v>
      </c>
      <c r="D1296" s="3">
        <v>42412</v>
      </c>
      <c r="E1296" s="11" t="s">
        <v>394</v>
      </c>
      <c r="F1296">
        <v>30</v>
      </c>
      <c r="G1296" t="s">
        <v>344</v>
      </c>
      <c r="H1296" t="s">
        <v>345</v>
      </c>
      <c r="I1296">
        <v>17791</v>
      </c>
      <c r="J1296">
        <v>33</v>
      </c>
      <c r="K1296">
        <v>280.39</v>
      </c>
      <c r="L1296">
        <v>79.7</v>
      </c>
      <c r="M1296">
        <v>153.74</v>
      </c>
      <c r="N1296">
        <v>514.09</v>
      </c>
      <c r="O1296">
        <v>2016</v>
      </c>
      <c r="P1296">
        <v>2</v>
      </c>
      <c r="Q1296">
        <v>12</v>
      </c>
      <c r="R1296">
        <v>20160113</v>
      </c>
      <c r="S1296" s="237" t="str">
        <f t="shared" si="26"/>
        <v>Feb</v>
      </c>
    </row>
    <row r="1297" spans="1:19" x14ac:dyDescent="0.25">
      <c r="A1297">
        <v>3624098500</v>
      </c>
      <c r="B1297" t="str">
        <f>VLOOKUP(A1297,'Energy Provider Accounts'!C:D,2,FALSE)</f>
        <v>Ice Arena</v>
      </c>
      <c r="C1297" t="s">
        <v>342</v>
      </c>
      <c r="D1297" s="3">
        <v>42444</v>
      </c>
      <c r="E1297" s="11" t="s">
        <v>395</v>
      </c>
      <c r="F1297">
        <v>30</v>
      </c>
      <c r="G1297" t="s">
        <v>344</v>
      </c>
      <c r="H1297" t="s">
        <v>345</v>
      </c>
      <c r="I1297">
        <v>21058</v>
      </c>
      <c r="J1297">
        <v>37</v>
      </c>
      <c r="K1297">
        <v>313.22000000000003</v>
      </c>
      <c r="L1297">
        <v>265.54000000000002</v>
      </c>
      <c r="M1297">
        <v>166.54</v>
      </c>
      <c r="N1297">
        <v>745.67</v>
      </c>
      <c r="O1297">
        <v>2016</v>
      </c>
      <c r="P1297">
        <v>3</v>
      </c>
      <c r="Q1297">
        <v>15</v>
      </c>
      <c r="R1297">
        <v>20160214</v>
      </c>
      <c r="S1297" s="237" t="str">
        <f t="shared" si="26"/>
        <v>Mar</v>
      </c>
    </row>
    <row r="1298" spans="1:19" x14ac:dyDescent="0.25">
      <c r="A1298">
        <v>3624098500</v>
      </c>
      <c r="B1298" t="str">
        <f>VLOOKUP(A1298,'Energy Provider Accounts'!C:D,2,FALSE)</f>
        <v>Ice Arena</v>
      </c>
      <c r="C1298" t="s">
        <v>342</v>
      </c>
      <c r="D1298" s="3">
        <v>42475</v>
      </c>
      <c r="E1298" s="11" t="s">
        <v>372</v>
      </c>
      <c r="F1298">
        <v>30</v>
      </c>
      <c r="G1298" t="s">
        <v>344</v>
      </c>
      <c r="H1298" t="s">
        <v>345</v>
      </c>
      <c r="I1298">
        <v>17491</v>
      </c>
      <c r="J1298">
        <v>35</v>
      </c>
      <c r="K1298">
        <v>298.07</v>
      </c>
      <c r="L1298">
        <v>138.52000000000001</v>
      </c>
      <c r="M1298">
        <v>152.56</v>
      </c>
      <c r="N1298">
        <v>589.35</v>
      </c>
      <c r="O1298">
        <v>2016</v>
      </c>
      <c r="P1298">
        <v>4</v>
      </c>
      <c r="Q1298">
        <v>15</v>
      </c>
      <c r="R1298">
        <v>20160316</v>
      </c>
      <c r="S1298" s="237" t="str">
        <f t="shared" si="26"/>
        <v>Apr</v>
      </c>
    </row>
    <row r="1299" spans="1:19" x14ac:dyDescent="0.25">
      <c r="A1299">
        <v>3624098500</v>
      </c>
      <c r="B1299" t="str">
        <f>VLOOKUP(A1299,'Energy Provider Accounts'!C:D,2,FALSE)</f>
        <v>Ice Arena</v>
      </c>
      <c r="C1299" t="s">
        <v>342</v>
      </c>
      <c r="D1299" s="3">
        <v>42502</v>
      </c>
      <c r="E1299" s="11" t="s">
        <v>397</v>
      </c>
      <c r="F1299">
        <v>30</v>
      </c>
      <c r="G1299" t="s">
        <v>344</v>
      </c>
      <c r="H1299" t="s">
        <v>345</v>
      </c>
      <c r="I1299">
        <v>3154</v>
      </c>
      <c r="J1299">
        <v>19</v>
      </c>
      <c r="K1299">
        <v>167.56</v>
      </c>
      <c r="L1299">
        <v>25.2</v>
      </c>
      <c r="M1299">
        <v>96.37</v>
      </c>
      <c r="N1299">
        <v>289.23</v>
      </c>
      <c r="O1299">
        <v>2016</v>
      </c>
      <c r="P1299">
        <v>5</v>
      </c>
      <c r="Q1299">
        <v>12</v>
      </c>
      <c r="R1299">
        <v>20160412</v>
      </c>
      <c r="S1299" s="237" t="str">
        <f t="shared" si="26"/>
        <v>May</v>
      </c>
    </row>
    <row r="1300" spans="1:19" x14ac:dyDescent="0.25">
      <c r="A1300">
        <v>3624098500</v>
      </c>
      <c r="B1300" t="str">
        <f>VLOOKUP(A1300,'Energy Provider Accounts'!C:D,2,FALSE)</f>
        <v>Ice Arena</v>
      </c>
      <c r="C1300" t="s">
        <v>342</v>
      </c>
      <c r="D1300" s="3">
        <v>42534</v>
      </c>
      <c r="E1300" s="11" t="s">
        <v>398</v>
      </c>
      <c r="F1300">
        <v>30</v>
      </c>
      <c r="G1300" t="s">
        <v>344</v>
      </c>
      <c r="H1300" t="s">
        <v>345</v>
      </c>
      <c r="I1300">
        <v>2689</v>
      </c>
      <c r="J1300">
        <v>17</v>
      </c>
      <c r="K1300">
        <v>149.03</v>
      </c>
      <c r="L1300">
        <v>11.54</v>
      </c>
      <c r="M1300">
        <v>94.54</v>
      </c>
      <c r="N1300">
        <v>255.19</v>
      </c>
      <c r="O1300">
        <v>2016</v>
      </c>
      <c r="P1300">
        <v>6</v>
      </c>
      <c r="Q1300">
        <v>13</v>
      </c>
      <c r="R1300">
        <v>20160514</v>
      </c>
      <c r="S1300" s="237" t="str">
        <f t="shared" si="26"/>
        <v>Jun</v>
      </c>
    </row>
    <row r="1301" spans="1:19" x14ac:dyDescent="0.25">
      <c r="A1301">
        <v>3624098500</v>
      </c>
      <c r="B1301" t="str">
        <f>VLOOKUP(A1301,'Energy Provider Accounts'!C:D,2,FALSE)</f>
        <v>Ice Arena</v>
      </c>
      <c r="C1301" t="s">
        <v>342</v>
      </c>
      <c r="D1301" s="3">
        <v>42565</v>
      </c>
      <c r="E1301" s="11" t="s">
        <v>399</v>
      </c>
      <c r="F1301">
        <v>30</v>
      </c>
      <c r="G1301" t="s">
        <v>344</v>
      </c>
      <c r="H1301" t="s">
        <v>345</v>
      </c>
      <c r="I1301">
        <v>1801</v>
      </c>
      <c r="J1301">
        <v>18</v>
      </c>
      <c r="K1301">
        <v>154.08000000000001</v>
      </c>
      <c r="L1301">
        <v>226.47</v>
      </c>
      <c r="M1301">
        <v>-16.75</v>
      </c>
      <c r="N1301">
        <v>363.92</v>
      </c>
      <c r="O1301">
        <v>2016</v>
      </c>
      <c r="P1301">
        <v>7</v>
      </c>
      <c r="Q1301">
        <v>14</v>
      </c>
      <c r="R1301">
        <v>20160614</v>
      </c>
      <c r="S1301" s="237" t="str">
        <f t="shared" si="26"/>
        <v>Jul</v>
      </c>
    </row>
    <row r="1302" spans="1:19" x14ac:dyDescent="0.25">
      <c r="A1302">
        <v>3624098500</v>
      </c>
      <c r="B1302" t="str">
        <f>VLOOKUP(A1302,'Energy Provider Accounts'!C:D,2,FALSE)</f>
        <v>Ice Arena</v>
      </c>
      <c r="C1302" t="s">
        <v>342</v>
      </c>
      <c r="D1302" s="3">
        <v>42597</v>
      </c>
      <c r="E1302" s="11" t="s">
        <v>400</v>
      </c>
      <c r="F1302">
        <v>30</v>
      </c>
      <c r="G1302" t="s">
        <v>344</v>
      </c>
      <c r="H1302" t="s">
        <v>345</v>
      </c>
      <c r="I1302">
        <v>11447</v>
      </c>
      <c r="J1302">
        <v>38</v>
      </c>
      <c r="K1302">
        <v>341.15</v>
      </c>
      <c r="L1302">
        <v>1184.43</v>
      </c>
      <c r="M1302">
        <v>-417.04</v>
      </c>
      <c r="N1302">
        <v>1108.9100000000001</v>
      </c>
      <c r="O1302">
        <v>2016</v>
      </c>
      <c r="P1302">
        <v>8</v>
      </c>
      <c r="Q1302">
        <v>15</v>
      </c>
      <c r="R1302">
        <v>20160716</v>
      </c>
      <c r="S1302" s="237" t="str">
        <f t="shared" si="26"/>
        <v>Aug</v>
      </c>
    </row>
    <row r="1303" spans="1:19" x14ac:dyDescent="0.25">
      <c r="A1303">
        <v>3624098500</v>
      </c>
      <c r="B1303" t="str">
        <f>VLOOKUP(A1303,'Energy Provider Accounts'!C:D,2,FALSE)</f>
        <v>Ice Arena</v>
      </c>
      <c r="C1303" t="s">
        <v>342</v>
      </c>
      <c r="D1303" s="3">
        <v>42626</v>
      </c>
      <c r="E1303" s="11" t="s">
        <v>401</v>
      </c>
      <c r="F1303">
        <v>30</v>
      </c>
      <c r="G1303" t="s">
        <v>344</v>
      </c>
      <c r="H1303" t="s">
        <v>345</v>
      </c>
      <c r="I1303">
        <v>19773</v>
      </c>
      <c r="J1303">
        <v>39</v>
      </c>
      <c r="K1303">
        <v>348.17</v>
      </c>
      <c r="L1303">
        <v>3305.84</v>
      </c>
      <c r="M1303">
        <v>-1412.41</v>
      </c>
      <c r="N1303">
        <v>2242.36</v>
      </c>
      <c r="O1303">
        <v>2016</v>
      </c>
      <c r="P1303">
        <v>9</v>
      </c>
      <c r="Q1303">
        <v>13</v>
      </c>
      <c r="R1303">
        <v>20160814</v>
      </c>
      <c r="S1303" s="237" t="str">
        <f t="shared" si="26"/>
        <v>Sep</v>
      </c>
    </row>
    <row r="1304" spans="1:19" x14ac:dyDescent="0.25">
      <c r="A1304">
        <v>3624098500</v>
      </c>
      <c r="B1304" t="str">
        <f>VLOOKUP(A1304,'Energy Provider Accounts'!C:D,2,FALSE)</f>
        <v>Ice Arena</v>
      </c>
      <c r="C1304" t="s">
        <v>342</v>
      </c>
      <c r="D1304" s="3">
        <v>42656</v>
      </c>
      <c r="E1304" s="11" t="s">
        <v>378</v>
      </c>
      <c r="F1304">
        <v>30</v>
      </c>
      <c r="G1304" t="s">
        <v>344</v>
      </c>
      <c r="H1304" t="s">
        <v>345</v>
      </c>
      <c r="I1304">
        <v>20641</v>
      </c>
      <c r="J1304">
        <v>39</v>
      </c>
      <c r="K1304">
        <v>346.42</v>
      </c>
      <c r="L1304">
        <v>2193.92</v>
      </c>
      <c r="M1304">
        <v>-846.71</v>
      </c>
      <c r="N1304">
        <v>1694.21</v>
      </c>
      <c r="O1304">
        <v>2016</v>
      </c>
      <c r="P1304">
        <v>10</v>
      </c>
      <c r="Q1304">
        <v>13</v>
      </c>
      <c r="R1304">
        <v>20160913</v>
      </c>
      <c r="S1304" s="237" t="str">
        <f t="shared" si="26"/>
        <v>Oct</v>
      </c>
    </row>
    <row r="1305" spans="1:19" x14ac:dyDescent="0.25">
      <c r="A1305">
        <v>3624098500</v>
      </c>
      <c r="B1305" t="str">
        <f>VLOOKUP(A1305,'Energy Provider Accounts'!C:D,2,FALSE)</f>
        <v>Ice Arena</v>
      </c>
      <c r="C1305" t="s">
        <v>342</v>
      </c>
      <c r="D1305" s="3">
        <v>42684</v>
      </c>
      <c r="E1305" s="11" t="s">
        <v>403</v>
      </c>
      <c r="F1305">
        <v>30</v>
      </c>
      <c r="G1305" t="s">
        <v>344</v>
      </c>
      <c r="H1305" t="s">
        <v>345</v>
      </c>
      <c r="I1305">
        <v>21003</v>
      </c>
      <c r="J1305">
        <v>39</v>
      </c>
      <c r="K1305">
        <v>347.29</v>
      </c>
      <c r="L1305">
        <v>2370.62</v>
      </c>
      <c r="M1305">
        <v>-924.36</v>
      </c>
      <c r="N1305">
        <v>1794.16</v>
      </c>
      <c r="O1305">
        <v>2016</v>
      </c>
      <c r="P1305">
        <v>11</v>
      </c>
      <c r="Q1305">
        <v>10</v>
      </c>
      <c r="R1305">
        <v>20161011</v>
      </c>
      <c r="S1305" s="237" t="str">
        <f t="shared" si="26"/>
        <v>Nov</v>
      </c>
    </row>
    <row r="1306" spans="1:19" x14ac:dyDescent="0.25">
      <c r="A1306">
        <v>3624098500</v>
      </c>
      <c r="B1306" t="str">
        <f>VLOOKUP(A1306,'Energy Provider Accounts'!C:D,2,FALSE)</f>
        <v>Ice Arena</v>
      </c>
      <c r="C1306" t="s">
        <v>342</v>
      </c>
      <c r="D1306" s="3">
        <v>42717</v>
      </c>
      <c r="E1306" s="11" t="s">
        <v>380</v>
      </c>
      <c r="F1306">
        <v>30</v>
      </c>
      <c r="G1306" t="s">
        <v>344</v>
      </c>
      <c r="H1306" t="s">
        <v>345</v>
      </c>
      <c r="I1306">
        <v>24801</v>
      </c>
      <c r="J1306">
        <v>41</v>
      </c>
      <c r="K1306">
        <v>364.83</v>
      </c>
      <c r="L1306">
        <v>3594.16</v>
      </c>
      <c r="M1306">
        <v>-1516.9</v>
      </c>
      <c r="N1306">
        <v>2442.92</v>
      </c>
      <c r="O1306">
        <v>2016</v>
      </c>
      <c r="P1306">
        <v>12</v>
      </c>
      <c r="Q1306">
        <v>13</v>
      </c>
      <c r="R1306">
        <v>20161113</v>
      </c>
      <c r="S1306" s="237" t="str">
        <f t="shared" si="26"/>
        <v>Dec</v>
      </c>
    </row>
    <row r="1307" spans="1:19" x14ac:dyDescent="0.25">
      <c r="A1307">
        <v>3624098500</v>
      </c>
      <c r="B1307" t="str">
        <f>VLOOKUP(A1307,'Energy Provider Accounts'!C:D,2,FALSE)</f>
        <v>Ice Arena</v>
      </c>
      <c r="C1307" t="s">
        <v>342</v>
      </c>
      <c r="D1307" s="3">
        <v>42748</v>
      </c>
      <c r="E1307" s="11" t="s">
        <v>404</v>
      </c>
      <c r="F1307">
        <v>30</v>
      </c>
      <c r="G1307" t="s">
        <v>344</v>
      </c>
      <c r="H1307" t="s">
        <v>345</v>
      </c>
      <c r="I1307">
        <v>23081</v>
      </c>
      <c r="J1307">
        <v>38</v>
      </c>
      <c r="K1307">
        <v>341.15</v>
      </c>
      <c r="L1307">
        <v>2191.09</v>
      </c>
      <c r="M1307">
        <v>-844.1</v>
      </c>
      <c r="N1307">
        <v>1688.71</v>
      </c>
      <c r="O1307">
        <v>2017</v>
      </c>
      <c r="P1307">
        <v>1</v>
      </c>
      <c r="Q1307">
        <v>13</v>
      </c>
      <c r="R1307">
        <v>20161214</v>
      </c>
      <c r="S1307" s="237" t="str">
        <f t="shared" si="26"/>
        <v>Jan</v>
      </c>
    </row>
    <row r="1308" spans="1:19" x14ac:dyDescent="0.25">
      <c r="A1308">
        <v>3624098500</v>
      </c>
      <c r="B1308" t="str">
        <f>VLOOKUP(A1308,'Energy Provider Accounts'!C:D,2,FALSE)</f>
        <v>Ice Arena</v>
      </c>
      <c r="C1308" t="s">
        <v>342</v>
      </c>
      <c r="D1308" s="3">
        <v>42782</v>
      </c>
      <c r="E1308" s="11" t="s">
        <v>382</v>
      </c>
      <c r="F1308">
        <v>30</v>
      </c>
      <c r="G1308" t="s">
        <v>344</v>
      </c>
      <c r="H1308" t="s">
        <v>345</v>
      </c>
      <c r="I1308">
        <v>26005</v>
      </c>
      <c r="J1308">
        <v>39</v>
      </c>
      <c r="K1308">
        <v>342.03</v>
      </c>
      <c r="L1308">
        <v>3903.35</v>
      </c>
      <c r="M1308">
        <v>-1714.24</v>
      </c>
      <c r="N1308">
        <v>2532.2800000000002</v>
      </c>
      <c r="O1308">
        <v>2017</v>
      </c>
      <c r="P1308">
        <v>2</v>
      </c>
      <c r="Q1308">
        <v>16</v>
      </c>
      <c r="R1308">
        <v>20170117</v>
      </c>
      <c r="S1308" s="237" t="str">
        <f t="shared" si="26"/>
        <v>Feb</v>
      </c>
    </row>
    <row r="1309" spans="1:19" x14ac:dyDescent="0.25">
      <c r="A1309">
        <v>3624098500</v>
      </c>
      <c r="B1309" t="str">
        <f>VLOOKUP(A1309,'Energy Provider Accounts'!C:D,2,FALSE)</f>
        <v>Ice Arena</v>
      </c>
      <c r="C1309" t="s">
        <v>342</v>
      </c>
      <c r="D1309" s="3">
        <v>42810</v>
      </c>
      <c r="E1309" s="11" t="s">
        <v>422</v>
      </c>
      <c r="F1309">
        <v>30</v>
      </c>
      <c r="G1309" t="s">
        <v>344</v>
      </c>
      <c r="H1309" t="s">
        <v>345</v>
      </c>
      <c r="I1309">
        <v>21202</v>
      </c>
      <c r="J1309">
        <v>38</v>
      </c>
      <c r="K1309">
        <v>341.15</v>
      </c>
      <c r="L1309">
        <v>2844.88</v>
      </c>
      <c r="M1309">
        <v>-1193.42</v>
      </c>
      <c r="N1309">
        <v>1993.51</v>
      </c>
      <c r="O1309">
        <v>2017</v>
      </c>
      <c r="P1309">
        <v>3</v>
      </c>
      <c r="Q1309">
        <v>16</v>
      </c>
      <c r="R1309">
        <v>20170214</v>
      </c>
      <c r="S1309" s="237" t="str">
        <f t="shared" si="26"/>
        <v>Mar</v>
      </c>
    </row>
    <row r="1310" spans="1:19" x14ac:dyDescent="0.25">
      <c r="A1310">
        <v>3624098500</v>
      </c>
      <c r="B1310" t="str">
        <f>VLOOKUP(A1310,'Energy Provider Accounts'!C:D,2,FALSE)</f>
        <v>Ice Arena</v>
      </c>
      <c r="C1310" t="s">
        <v>342</v>
      </c>
      <c r="D1310" s="3">
        <v>42838</v>
      </c>
      <c r="E1310" s="11" t="s">
        <v>406</v>
      </c>
      <c r="F1310">
        <v>30</v>
      </c>
      <c r="G1310" t="s">
        <v>344</v>
      </c>
      <c r="H1310" t="s">
        <v>345</v>
      </c>
      <c r="I1310">
        <v>19155</v>
      </c>
      <c r="J1310">
        <v>38</v>
      </c>
      <c r="K1310">
        <v>339.4</v>
      </c>
      <c r="L1310">
        <v>1957.45</v>
      </c>
      <c r="M1310">
        <v>-755.34</v>
      </c>
      <c r="N1310">
        <v>1542.14</v>
      </c>
      <c r="O1310">
        <v>2017</v>
      </c>
      <c r="P1310">
        <v>4</v>
      </c>
      <c r="Q1310">
        <v>13</v>
      </c>
      <c r="R1310">
        <v>20170314</v>
      </c>
      <c r="S1310" s="237" t="str">
        <f t="shared" si="26"/>
        <v>Apr</v>
      </c>
    </row>
    <row r="1311" spans="1:19" x14ac:dyDescent="0.25">
      <c r="A1311">
        <v>3624098500</v>
      </c>
      <c r="B1311" t="str">
        <f>VLOOKUP(A1311,'Energy Provider Accounts'!C:D,2,FALSE)</f>
        <v>Ice Arena</v>
      </c>
      <c r="C1311" t="s">
        <v>342</v>
      </c>
      <c r="D1311" s="3">
        <v>42866</v>
      </c>
      <c r="E1311" s="11" t="s">
        <v>407</v>
      </c>
      <c r="F1311">
        <v>30</v>
      </c>
      <c r="G1311" t="s">
        <v>344</v>
      </c>
      <c r="H1311" t="s">
        <v>345</v>
      </c>
      <c r="I1311">
        <v>2361</v>
      </c>
      <c r="J1311">
        <v>20</v>
      </c>
      <c r="K1311">
        <v>182.42</v>
      </c>
      <c r="L1311">
        <v>445.46</v>
      </c>
      <c r="M1311">
        <v>-124.01</v>
      </c>
      <c r="N1311">
        <v>504.07</v>
      </c>
      <c r="O1311">
        <v>2017</v>
      </c>
      <c r="P1311">
        <v>5</v>
      </c>
      <c r="Q1311">
        <v>11</v>
      </c>
      <c r="R1311">
        <v>20170411</v>
      </c>
      <c r="S1311" s="237" t="str">
        <f t="shared" si="26"/>
        <v>May</v>
      </c>
    </row>
    <row r="1312" spans="1:19" x14ac:dyDescent="0.25">
      <c r="A1312">
        <v>3624098500</v>
      </c>
      <c r="B1312" t="str">
        <f>VLOOKUP(A1312,'Energy Provider Accounts'!C:D,2,FALSE)</f>
        <v>Ice Arena</v>
      </c>
      <c r="C1312" t="s">
        <v>342</v>
      </c>
      <c r="D1312" s="3">
        <v>42898</v>
      </c>
      <c r="E1312" s="11" t="s">
        <v>408</v>
      </c>
      <c r="F1312">
        <v>30</v>
      </c>
      <c r="G1312" t="s">
        <v>344</v>
      </c>
      <c r="H1312" t="s">
        <v>345</v>
      </c>
      <c r="I1312">
        <v>2822</v>
      </c>
      <c r="J1312">
        <v>17</v>
      </c>
      <c r="K1312">
        <v>156.97999999999999</v>
      </c>
      <c r="L1312">
        <v>441.71</v>
      </c>
      <c r="M1312">
        <v>-117.74</v>
      </c>
      <c r="N1312">
        <v>481.15</v>
      </c>
      <c r="O1312">
        <v>2017</v>
      </c>
      <c r="P1312">
        <v>6</v>
      </c>
      <c r="Q1312">
        <v>12</v>
      </c>
      <c r="R1312">
        <v>20170513</v>
      </c>
      <c r="S1312" s="237" t="str">
        <f t="shared" si="26"/>
        <v>Jun</v>
      </c>
    </row>
    <row r="1313" spans="1:19" x14ac:dyDescent="0.25">
      <c r="A1313">
        <v>3624098500</v>
      </c>
      <c r="B1313" t="str">
        <f>VLOOKUP(A1313,'Energy Provider Accounts'!C:D,2,FALSE)</f>
        <v>Ice Arena</v>
      </c>
      <c r="C1313" t="s">
        <v>342</v>
      </c>
      <c r="D1313" s="3">
        <v>42928</v>
      </c>
      <c r="E1313" s="11" t="s">
        <v>409</v>
      </c>
      <c r="F1313">
        <v>30</v>
      </c>
      <c r="G1313" t="s">
        <v>344</v>
      </c>
      <c r="H1313" t="s">
        <v>345</v>
      </c>
      <c r="I1313">
        <v>1432</v>
      </c>
      <c r="J1313">
        <v>16</v>
      </c>
      <c r="K1313">
        <v>143.94999999999999</v>
      </c>
      <c r="L1313">
        <v>142.19</v>
      </c>
      <c r="M1313">
        <v>22.57</v>
      </c>
      <c r="N1313">
        <v>308.83</v>
      </c>
      <c r="O1313">
        <v>2017</v>
      </c>
      <c r="P1313">
        <v>7</v>
      </c>
      <c r="Q1313">
        <v>12</v>
      </c>
      <c r="R1313">
        <v>20170612</v>
      </c>
      <c r="S1313" s="237" t="str">
        <f t="shared" si="26"/>
        <v>Jul</v>
      </c>
    </row>
    <row r="1314" spans="1:19" x14ac:dyDescent="0.25">
      <c r="A1314">
        <v>3624098500</v>
      </c>
      <c r="B1314" t="str">
        <f>VLOOKUP(A1314,'Energy Provider Accounts'!C:D,2,FALSE)</f>
        <v>Ice Arena</v>
      </c>
      <c r="C1314" t="s">
        <v>342</v>
      </c>
      <c r="D1314" s="3">
        <v>42961</v>
      </c>
      <c r="E1314" s="11" t="s">
        <v>410</v>
      </c>
      <c r="F1314">
        <v>30</v>
      </c>
      <c r="G1314" t="s">
        <v>344</v>
      </c>
      <c r="H1314" t="s">
        <v>345</v>
      </c>
      <c r="I1314">
        <v>11799</v>
      </c>
      <c r="J1314">
        <v>43</v>
      </c>
      <c r="K1314">
        <v>396.83</v>
      </c>
      <c r="L1314">
        <v>1839.35</v>
      </c>
      <c r="M1314">
        <v>-758.9</v>
      </c>
      <c r="N1314">
        <v>1477.87</v>
      </c>
      <c r="O1314">
        <v>2017</v>
      </c>
      <c r="P1314">
        <v>8</v>
      </c>
      <c r="Q1314">
        <v>14</v>
      </c>
      <c r="R1314">
        <v>20170715</v>
      </c>
      <c r="S1314" s="237" t="str">
        <f t="shared" si="26"/>
        <v>Aug</v>
      </c>
    </row>
    <row r="1315" spans="1:19" x14ac:dyDescent="0.25">
      <c r="A1315">
        <v>3624098500</v>
      </c>
      <c r="B1315" t="str">
        <f>VLOOKUP(A1315,'Energy Provider Accounts'!C:D,2,FALSE)</f>
        <v>Ice Arena</v>
      </c>
      <c r="C1315" t="s">
        <v>342</v>
      </c>
      <c r="D1315" s="3">
        <v>42990</v>
      </c>
      <c r="E1315" s="11" t="s">
        <v>389</v>
      </c>
      <c r="F1315">
        <v>30</v>
      </c>
      <c r="G1315" t="s">
        <v>344</v>
      </c>
      <c r="H1315" t="s">
        <v>345</v>
      </c>
      <c r="I1315">
        <v>22067</v>
      </c>
      <c r="J1315">
        <v>45</v>
      </c>
      <c r="K1315">
        <v>413.14</v>
      </c>
      <c r="L1315">
        <v>193.75</v>
      </c>
      <c r="M1315">
        <v>147.71</v>
      </c>
      <c r="N1315">
        <v>754.89</v>
      </c>
      <c r="O1315">
        <v>2017</v>
      </c>
      <c r="P1315">
        <v>9</v>
      </c>
      <c r="Q1315">
        <v>12</v>
      </c>
      <c r="R1315">
        <v>20170813</v>
      </c>
      <c r="S1315" s="237" t="str">
        <f t="shared" si="26"/>
        <v>Sep</v>
      </c>
    </row>
    <row r="1316" spans="1:19" x14ac:dyDescent="0.25">
      <c r="A1316">
        <v>3624098500</v>
      </c>
      <c r="B1316" t="str">
        <f>VLOOKUP(A1316,'Energy Provider Accounts'!C:D,2,FALSE)</f>
        <v>Ice Arena</v>
      </c>
      <c r="C1316" t="s">
        <v>342</v>
      </c>
      <c r="D1316" s="3">
        <v>43019</v>
      </c>
      <c r="E1316" s="11" t="s">
        <v>390</v>
      </c>
      <c r="F1316">
        <v>30</v>
      </c>
      <c r="G1316" t="s">
        <v>344</v>
      </c>
      <c r="H1316" t="s">
        <v>345</v>
      </c>
      <c r="I1316">
        <v>23443</v>
      </c>
      <c r="J1316">
        <v>44</v>
      </c>
      <c r="K1316">
        <v>400.45</v>
      </c>
      <c r="L1316">
        <v>198.33</v>
      </c>
      <c r="M1316">
        <v>151.25</v>
      </c>
      <c r="N1316">
        <v>750.34</v>
      </c>
      <c r="O1316">
        <v>2017</v>
      </c>
      <c r="P1316">
        <v>10</v>
      </c>
      <c r="Q1316">
        <v>11</v>
      </c>
      <c r="R1316">
        <v>20170911</v>
      </c>
      <c r="S1316" s="237" t="str">
        <f t="shared" si="26"/>
        <v>Oct</v>
      </c>
    </row>
    <row r="1317" spans="1:19" x14ac:dyDescent="0.25">
      <c r="A1317">
        <v>3624098500</v>
      </c>
      <c r="B1317" t="str">
        <f>VLOOKUP(A1317,'Energy Provider Accounts'!C:D,2,FALSE)</f>
        <v>Ice Arena</v>
      </c>
      <c r="C1317" t="s">
        <v>342</v>
      </c>
      <c r="D1317" s="3">
        <v>43049</v>
      </c>
      <c r="E1317" s="11" t="s">
        <v>391</v>
      </c>
      <c r="F1317">
        <v>30</v>
      </c>
      <c r="G1317" t="s">
        <v>344</v>
      </c>
      <c r="H1317" t="s">
        <v>345</v>
      </c>
      <c r="I1317">
        <v>23424</v>
      </c>
      <c r="J1317">
        <v>44</v>
      </c>
      <c r="K1317">
        <v>400.45</v>
      </c>
      <c r="L1317">
        <v>189.27</v>
      </c>
      <c r="M1317">
        <v>151.19999999999999</v>
      </c>
      <c r="N1317">
        <v>741.22</v>
      </c>
      <c r="O1317">
        <v>2017</v>
      </c>
      <c r="P1317">
        <v>11</v>
      </c>
      <c r="Q1317">
        <v>10</v>
      </c>
      <c r="R1317">
        <v>20171011</v>
      </c>
      <c r="S1317" s="237" t="str">
        <f t="shared" si="26"/>
        <v>Nov</v>
      </c>
    </row>
    <row r="1318" spans="1:19" x14ac:dyDescent="0.25">
      <c r="A1318">
        <v>3624098500</v>
      </c>
      <c r="B1318" t="str">
        <f>VLOOKUP(A1318,'Energy Provider Accounts'!C:D,2,FALSE)</f>
        <v>Ice Arena</v>
      </c>
      <c r="C1318" t="s">
        <v>342</v>
      </c>
      <c r="D1318" s="3">
        <v>43081</v>
      </c>
      <c r="E1318" s="11" t="s">
        <v>412</v>
      </c>
      <c r="F1318">
        <v>30</v>
      </c>
      <c r="G1318" t="s">
        <v>344</v>
      </c>
      <c r="H1318" t="s">
        <v>345</v>
      </c>
      <c r="I1318">
        <v>25179</v>
      </c>
      <c r="J1318">
        <v>41</v>
      </c>
      <c r="K1318">
        <v>379.61</v>
      </c>
      <c r="L1318">
        <v>214.27</v>
      </c>
      <c r="M1318">
        <v>155.66999999999999</v>
      </c>
      <c r="N1318">
        <v>749.85</v>
      </c>
      <c r="O1318">
        <v>2017</v>
      </c>
      <c r="P1318">
        <v>12</v>
      </c>
      <c r="Q1318">
        <v>12</v>
      </c>
      <c r="R1318">
        <v>20171112</v>
      </c>
      <c r="S1318" s="237" t="str">
        <f t="shared" si="26"/>
        <v>Dec</v>
      </c>
    </row>
    <row r="1319" spans="1:19" x14ac:dyDescent="0.25">
      <c r="A1319">
        <v>3624101003</v>
      </c>
      <c r="B1319" t="str">
        <f>VLOOKUP(A1319,'Energy Provider Accounts'!C:D,2,FALSE)</f>
        <v>Ice Arena</v>
      </c>
      <c r="C1319" t="s">
        <v>342</v>
      </c>
      <c r="D1319" s="3">
        <v>42383</v>
      </c>
      <c r="E1319" s="11" t="s">
        <v>393</v>
      </c>
      <c r="F1319">
        <v>30</v>
      </c>
      <c r="G1319" t="s">
        <v>344</v>
      </c>
      <c r="H1319" t="s">
        <v>345</v>
      </c>
      <c r="I1319">
        <v>22720</v>
      </c>
      <c r="J1319">
        <v>65</v>
      </c>
      <c r="K1319">
        <v>552.35</v>
      </c>
      <c r="L1319">
        <v>137.69</v>
      </c>
      <c r="M1319">
        <v>235.54</v>
      </c>
      <c r="N1319">
        <v>925.86</v>
      </c>
      <c r="O1319">
        <v>2016</v>
      </c>
      <c r="P1319">
        <v>1</v>
      </c>
      <c r="Q1319">
        <v>14</v>
      </c>
      <c r="R1319">
        <v>20151215</v>
      </c>
      <c r="S1319" s="237" t="str">
        <f t="shared" si="26"/>
        <v>Jan</v>
      </c>
    </row>
    <row r="1320" spans="1:19" x14ac:dyDescent="0.25">
      <c r="A1320">
        <v>3624101003</v>
      </c>
      <c r="B1320" t="str">
        <f>VLOOKUP(A1320,'Energy Provider Accounts'!C:D,2,FALSE)</f>
        <v>Ice Arena</v>
      </c>
      <c r="C1320" t="s">
        <v>342</v>
      </c>
      <c r="D1320" s="3">
        <v>42412</v>
      </c>
      <c r="E1320" s="11" t="s">
        <v>394</v>
      </c>
      <c r="F1320">
        <v>30</v>
      </c>
      <c r="G1320" t="s">
        <v>344</v>
      </c>
      <c r="H1320" t="s">
        <v>345</v>
      </c>
      <c r="I1320">
        <v>20240</v>
      </c>
      <c r="J1320">
        <v>58</v>
      </c>
      <c r="K1320">
        <v>491.73</v>
      </c>
      <c r="L1320">
        <v>90.68</v>
      </c>
      <c r="M1320">
        <v>163.34</v>
      </c>
      <c r="N1320">
        <v>746.12</v>
      </c>
      <c r="O1320">
        <v>2016</v>
      </c>
      <c r="P1320">
        <v>2</v>
      </c>
      <c r="Q1320">
        <v>12</v>
      </c>
      <c r="R1320">
        <v>20160113</v>
      </c>
      <c r="S1320" s="237" t="str">
        <f t="shared" si="26"/>
        <v>Feb</v>
      </c>
    </row>
    <row r="1321" spans="1:19" x14ac:dyDescent="0.25">
      <c r="A1321">
        <v>3624101003</v>
      </c>
      <c r="B1321" t="str">
        <f>VLOOKUP(A1321,'Energy Provider Accounts'!C:D,2,FALSE)</f>
        <v>Ice Arena</v>
      </c>
      <c r="C1321" t="s">
        <v>342</v>
      </c>
      <c r="D1321" s="3">
        <v>42444</v>
      </c>
      <c r="E1321" s="11" t="s">
        <v>395</v>
      </c>
      <c r="F1321">
        <v>30</v>
      </c>
      <c r="G1321" t="s">
        <v>344</v>
      </c>
      <c r="H1321" t="s">
        <v>345</v>
      </c>
      <c r="I1321">
        <v>24960</v>
      </c>
      <c r="J1321">
        <v>59</v>
      </c>
      <c r="K1321">
        <v>498.46</v>
      </c>
      <c r="L1321">
        <v>314.75</v>
      </c>
      <c r="M1321">
        <v>181.84</v>
      </c>
      <c r="N1321">
        <v>995.54</v>
      </c>
      <c r="O1321">
        <v>2016</v>
      </c>
      <c r="P1321">
        <v>3</v>
      </c>
      <c r="Q1321">
        <v>15</v>
      </c>
      <c r="R1321">
        <v>20160214</v>
      </c>
      <c r="S1321" s="237" t="str">
        <f t="shared" si="26"/>
        <v>Mar</v>
      </c>
    </row>
    <row r="1322" spans="1:19" x14ac:dyDescent="0.25">
      <c r="A1322">
        <v>3624101003</v>
      </c>
      <c r="B1322" t="str">
        <f>VLOOKUP(A1322,'Energy Provider Accounts'!C:D,2,FALSE)</f>
        <v>Ice Arena</v>
      </c>
      <c r="C1322" t="s">
        <v>342</v>
      </c>
      <c r="D1322" s="3">
        <v>42475</v>
      </c>
      <c r="E1322" s="11" t="s">
        <v>372</v>
      </c>
      <c r="F1322">
        <v>30</v>
      </c>
      <c r="G1322" t="s">
        <v>344</v>
      </c>
      <c r="H1322" t="s">
        <v>345</v>
      </c>
      <c r="I1322">
        <v>21120</v>
      </c>
      <c r="J1322">
        <v>56</v>
      </c>
      <c r="K1322">
        <v>478.26</v>
      </c>
      <c r="L1322">
        <v>167.27</v>
      </c>
      <c r="M1322">
        <v>166.8</v>
      </c>
      <c r="N1322">
        <v>812.6</v>
      </c>
      <c r="O1322">
        <v>2016</v>
      </c>
      <c r="P1322">
        <v>4</v>
      </c>
      <c r="Q1322">
        <v>15</v>
      </c>
      <c r="R1322">
        <v>20160316</v>
      </c>
      <c r="S1322" s="237" t="str">
        <f t="shared" si="26"/>
        <v>Apr</v>
      </c>
    </row>
    <row r="1323" spans="1:19" x14ac:dyDescent="0.25">
      <c r="A1323">
        <v>3624101003</v>
      </c>
      <c r="B1323" t="str">
        <f>VLOOKUP(A1323,'Energy Provider Accounts'!C:D,2,FALSE)</f>
        <v>Ice Arena</v>
      </c>
      <c r="C1323" t="s">
        <v>342</v>
      </c>
      <c r="D1323" s="3">
        <v>42502</v>
      </c>
      <c r="E1323" s="11" t="s">
        <v>397</v>
      </c>
      <c r="F1323">
        <v>30</v>
      </c>
      <c r="G1323" t="s">
        <v>344</v>
      </c>
      <c r="H1323" t="s">
        <v>345</v>
      </c>
      <c r="I1323">
        <v>0</v>
      </c>
      <c r="J1323">
        <v>0</v>
      </c>
      <c r="K1323">
        <v>0</v>
      </c>
      <c r="L1323">
        <v>0</v>
      </c>
      <c r="M1323">
        <v>84</v>
      </c>
      <c r="N1323">
        <v>84.03</v>
      </c>
      <c r="O1323">
        <v>2016</v>
      </c>
      <c r="P1323">
        <v>5</v>
      </c>
      <c r="Q1323">
        <v>12</v>
      </c>
      <c r="R1323">
        <v>20160412</v>
      </c>
      <c r="S1323" s="237" t="str">
        <f t="shared" si="26"/>
        <v>May</v>
      </c>
    </row>
    <row r="1324" spans="1:19" x14ac:dyDescent="0.25">
      <c r="A1324">
        <v>3624101003</v>
      </c>
      <c r="B1324" t="str">
        <f>VLOOKUP(A1324,'Energy Provider Accounts'!C:D,2,FALSE)</f>
        <v>Ice Arena</v>
      </c>
      <c r="C1324" t="s">
        <v>342</v>
      </c>
      <c r="D1324" s="3">
        <v>42534</v>
      </c>
      <c r="E1324" s="11" t="s">
        <v>398</v>
      </c>
      <c r="F1324">
        <v>30</v>
      </c>
      <c r="G1324" t="s">
        <v>344</v>
      </c>
      <c r="H1324" t="s">
        <v>345</v>
      </c>
      <c r="I1324">
        <v>0</v>
      </c>
      <c r="J1324">
        <v>0</v>
      </c>
      <c r="K1324">
        <v>0</v>
      </c>
      <c r="L1324">
        <v>0</v>
      </c>
      <c r="M1324">
        <v>84</v>
      </c>
      <c r="N1324">
        <v>84.03</v>
      </c>
      <c r="O1324">
        <v>2016</v>
      </c>
      <c r="P1324">
        <v>6</v>
      </c>
      <c r="Q1324">
        <v>13</v>
      </c>
      <c r="R1324">
        <v>20160514</v>
      </c>
      <c r="S1324" s="237" t="str">
        <f t="shared" si="26"/>
        <v>Jun</v>
      </c>
    </row>
    <row r="1325" spans="1:19" x14ac:dyDescent="0.25">
      <c r="A1325">
        <v>3624101003</v>
      </c>
      <c r="B1325" t="str">
        <f>VLOOKUP(A1325,'Energy Provider Accounts'!C:D,2,FALSE)</f>
        <v>Ice Arena</v>
      </c>
      <c r="C1325" t="s">
        <v>342</v>
      </c>
      <c r="D1325" s="3">
        <v>42565</v>
      </c>
      <c r="E1325" s="11" t="s">
        <v>399</v>
      </c>
      <c r="F1325">
        <v>30</v>
      </c>
      <c r="G1325" t="s">
        <v>344</v>
      </c>
      <c r="H1325" t="s">
        <v>345</v>
      </c>
      <c r="I1325">
        <v>0</v>
      </c>
      <c r="J1325">
        <v>0</v>
      </c>
      <c r="K1325">
        <v>0</v>
      </c>
      <c r="L1325">
        <v>0</v>
      </c>
      <c r="M1325">
        <v>84</v>
      </c>
      <c r="N1325">
        <v>84.03</v>
      </c>
      <c r="O1325">
        <v>2016</v>
      </c>
      <c r="P1325">
        <v>7</v>
      </c>
      <c r="Q1325">
        <v>14</v>
      </c>
      <c r="R1325">
        <v>20160614</v>
      </c>
      <c r="S1325" s="237" t="str">
        <f t="shared" si="26"/>
        <v>Jul</v>
      </c>
    </row>
    <row r="1326" spans="1:19" x14ac:dyDescent="0.25">
      <c r="A1326">
        <v>3624101003</v>
      </c>
      <c r="B1326" t="str">
        <f>VLOOKUP(A1326,'Energy Provider Accounts'!C:D,2,FALSE)</f>
        <v>Ice Arena</v>
      </c>
      <c r="C1326" t="s">
        <v>342</v>
      </c>
      <c r="D1326" s="3">
        <v>42597</v>
      </c>
      <c r="E1326" s="11" t="s">
        <v>400</v>
      </c>
      <c r="F1326">
        <v>30</v>
      </c>
      <c r="G1326" t="s">
        <v>344</v>
      </c>
      <c r="H1326" t="s">
        <v>345</v>
      </c>
      <c r="I1326">
        <v>26480</v>
      </c>
      <c r="J1326">
        <v>156</v>
      </c>
      <c r="K1326">
        <v>1375.14</v>
      </c>
      <c r="L1326">
        <v>2739.87</v>
      </c>
      <c r="M1326">
        <v>-1075.03</v>
      </c>
      <c r="N1326">
        <v>3041.02</v>
      </c>
      <c r="O1326">
        <v>2016</v>
      </c>
      <c r="P1326">
        <v>8</v>
      </c>
      <c r="Q1326">
        <v>15</v>
      </c>
      <c r="R1326">
        <v>20160716</v>
      </c>
      <c r="S1326" s="237" t="str">
        <f t="shared" si="26"/>
        <v>Aug</v>
      </c>
    </row>
    <row r="1327" spans="1:19" x14ac:dyDescent="0.25">
      <c r="A1327">
        <v>3624101003</v>
      </c>
      <c r="B1327" t="str">
        <f>VLOOKUP(A1327,'Energy Provider Accounts'!C:D,2,FALSE)</f>
        <v>Ice Arena</v>
      </c>
      <c r="C1327" t="s">
        <v>342</v>
      </c>
      <c r="D1327" s="3">
        <v>42626</v>
      </c>
      <c r="E1327" s="11" t="s">
        <v>401</v>
      </c>
      <c r="F1327">
        <v>30</v>
      </c>
      <c r="G1327" t="s">
        <v>344</v>
      </c>
      <c r="H1327" t="s">
        <v>345</v>
      </c>
      <c r="I1327">
        <v>36320</v>
      </c>
      <c r="J1327">
        <v>92</v>
      </c>
      <c r="K1327">
        <v>806.84</v>
      </c>
      <c r="L1327">
        <v>6072.34</v>
      </c>
      <c r="M1327">
        <v>-2664.69</v>
      </c>
      <c r="N1327">
        <v>4215.93</v>
      </c>
      <c r="O1327">
        <v>2016</v>
      </c>
      <c r="P1327">
        <v>9</v>
      </c>
      <c r="Q1327">
        <v>13</v>
      </c>
      <c r="R1327">
        <v>20160814</v>
      </c>
      <c r="S1327" s="237" t="str">
        <f t="shared" si="26"/>
        <v>Sep</v>
      </c>
    </row>
    <row r="1328" spans="1:19" x14ac:dyDescent="0.25">
      <c r="A1328">
        <v>3624101003</v>
      </c>
      <c r="B1328" t="str">
        <f>VLOOKUP(A1328,'Energy Provider Accounts'!C:D,2,FALSE)</f>
        <v>Ice Arena</v>
      </c>
      <c r="C1328" t="s">
        <v>342</v>
      </c>
      <c r="D1328" s="3">
        <v>42656</v>
      </c>
      <c r="E1328" s="11" t="s">
        <v>378</v>
      </c>
      <c r="F1328">
        <v>30</v>
      </c>
      <c r="G1328" t="s">
        <v>344</v>
      </c>
      <c r="H1328" t="s">
        <v>345</v>
      </c>
      <c r="I1328">
        <v>30560</v>
      </c>
      <c r="J1328">
        <v>72</v>
      </c>
      <c r="K1328">
        <v>631.44000000000005</v>
      </c>
      <c r="L1328">
        <v>3248.23</v>
      </c>
      <c r="M1328">
        <v>-1293.96</v>
      </c>
      <c r="N1328">
        <v>2586.58</v>
      </c>
      <c r="O1328">
        <v>2016</v>
      </c>
      <c r="P1328">
        <v>10</v>
      </c>
      <c r="Q1328">
        <v>13</v>
      </c>
      <c r="R1328">
        <v>20160913</v>
      </c>
      <c r="S1328" s="237" t="str">
        <f t="shared" si="26"/>
        <v>Oct</v>
      </c>
    </row>
    <row r="1329" spans="1:19" x14ac:dyDescent="0.25">
      <c r="A1329">
        <v>3624101003</v>
      </c>
      <c r="B1329" t="str">
        <f>VLOOKUP(A1329,'Energy Provider Accounts'!C:D,2,FALSE)</f>
        <v>Ice Arena</v>
      </c>
      <c r="C1329" t="s">
        <v>342</v>
      </c>
      <c r="D1329" s="3">
        <v>42684</v>
      </c>
      <c r="E1329" s="11" t="s">
        <v>403</v>
      </c>
      <c r="F1329">
        <v>30</v>
      </c>
      <c r="G1329" t="s">
        <v>344</v>
      </c>
      <c r="H1329" t="s">
        <v>345</v>
      </c>
      <c r="I1329">
        <v>25040</v>
      </c>
      <c r="J1329">
        <v>120</v>
      </c>
      <c r="K1329">
        <v>1059.42</v>
      </c>
      <c r="L1329">
        <v>2826.27</v>
      </c>
      <c r="M1329">
        <v>-1118.18</v>
      </c>
      <c r="N1329">
        <v>2768.44</v>
      </c>
      <c r="O1329">
        <v>2016</v>
      </c>
      <c r="P1329">
        <v>11</v>
      </c>
      <c r="Q1329">
        <v>10</v>
      </c>
      <c r="R1329">
        <v>20161011</v>
      </c>
      <c r="S1329" s="237" t="str">
        <f t="shared" si="26"/>
        <v>Nov</v>
      </c>
    </row>
    <row r="1330" spans="1:19" x14ac:dyDescent="0.25">
      <c r="A1330">
        <v>3624101003</v>
      </c>
      <c r="B1330" t="str">
        <f>VLOOKUP(A1330,'Energy Provider Accounts'!C:D,2,FALSE)</f>
        <v>Ice Arena</v>
      </c>
      <c r="C1330" t="s">
        <v>342</v>
      </c>
      <c r="D1330" s="3">
        <v>42717</v>
      </c>
      <c r="E1330" s="11" t="s">
        <v>380</v>
      </c>
      <c r="F1330">
        <v>30</v>
      </c>
      <c r="G1330" t="s">
        <v>344</v>
      </c>
      <c r="H1330" t="s">
        <v>345</v>
      </c>
      <c r="I1330">
        <v>24480</v>
      </c>
      <c r="J1330">
        <v>68</v>
      </c>
      <c r="K1330">
        <v>603.38</v>
      </c>
      <c r="L1330">
        <v>3547.64</v>
      </c>
      <c r="M1330">
        <v>-1496.19</v>
      </c>
      <c r="N1330">
        <v>2655.73</v>
      </c>
      <c r="O1330">
        <v>2016</v>
      </c>
      <c r="P1330">
        <v>12</v>
      </c>
      <c r="Q1330">
        <v>13</v>
      </c>
      <c r="R1330">
        <v>20161113</v>
      </c>
      <c r="S1330" s="237" t="str">
        <f t="shared" si="26"/>
        <v>Dec</v>
      </c>
    </row>
    <row r="1331" spans="1:19" x14ac:dyDescent="0.25">
      <c r="A1331">
        <v>3624101003</v>
      </c>
      <c r="B1331" t="str">
        <f>VLOOKUP(A1331,'Energy Provider Accounts'!C:D,2,FALSE)</f>
        <v>Ice Arena</v>
      </c>
      <c r="C1331" t="s">
        <v>342</v>
      </c>
      <c r="D1331" s="3">
        <v>42748</v>
      </c>
      <c r="E1331" s="11" t="s">
        <v>404</v>
      </c>
      <c r="F1331">
        <v>30</v>
      </c>
      <c r="G1331" t="s">
        <v>344</v>
      </c>
      <c r="H1331" t="s">
        <v>345</v>
      </c>
      <c r="I1331">
        <v>18960</v>
      </c>
      <c r="J1331">
        <v>82</v>
      </c>
      <c r="K1331">
        <v>722.65</v>
      </c>
      <c r="L1331">
        <v>1799.86</v>
      </c>
      <c r="M1331">
        <v>-678.37</v>
      </c>
      <c r="N1331">
        <v>1844.77</v>
      </c>
      <c r="O1331">
        <v>2017</v>
      </c>
      <c r="P1331">
        <v>1</v>
      </c>
      <c r="Q1331">
        <v>13</v>
      </c>
      <c r="R1331">
        <v>20161214</v>
      </c>
      <c r="S1331" s="237" t="str">
        <f t="shared" si="26"/>
        <v>Jan</v>
      </c>
    </row>
    <row r="1332" spans="1:19" x14ac:dyDescent="0.25">
      <c r="A1332">
        <v>3624101003</v>
      </c>
      <c r="B1332" t="str">
        <f>VLOOKUP(A1332,'Energy Provider Accounts'!C:D,2,FALSE)</f>
        <v>Ice Arena</v>
      </c>
      <c r="C1332" t="s">
        <v>342</v>
      </c>
      <c r="D1332" s="3">
        <v>42782</v>
      </c>
      <c r="E1332" s="11" t="s">
        <v>382</v>
      </c>
      <c r="F1332">
        <v>30</v>
      </c>
      <c r="G1332" t="s">
        <v>344</v>
      </c>
      <c r="H1332" t="s">
        <v>345</v>
      </c>
      <c r="I1332">
        <v>22560</v>
      </c>
      <c r="J1332">
        <v>60</v>
      </c>
      <c r="K1332">
        <v>533.22</v>
      </c>
      <c r="L1332">
        <v>3386.24</v>
      </c>
      <c r="M1332">
        <v>-1474.4</v>
      </c>
      <c r="N1332">
        <v>2446.16</v>
      </c>
      <c r="O1332">
        <v>2017</v>
      </c>
      <c r="P1332">
        <v>2</v>
      </c>
      <c r="Q1332">
        <v>16</v>
      </c>
      <c r="R1332">
        <v>20170117</v>
      </c>
      <c r="S1332" s="237" t="str">
        <f t="shared" si="26"/>
        <v>Feb</v>
      </c>
    </row>
    <row r="1333" spans="1:19" x14ac:dyDescent="0.25">
      <c r="A1333">
        <v>3624101003</v>
      </c>
      <c r="B1333" t="str">
        <f>VLOOKUP(A1333,'Energy Provider Accounts'!C:D,2,FALSE)</f>
        <v>Ice Arena</v>
      </c>
      <c r="C1333" t="s">
        <v>342</v>
      </c>
      <c r="D1333" s="3">
        <v>42810</v>
      </c>
      <c r="E1333" s="11" t="s">
        <v>422</v>
      </c>
      <c r="F1333">
        <v>30</v>
      </c>
      <c r="G1333" t="s">
        <v>344</v>
      </c>
      <c r="H1333" t="s">
        <v>345</v>
      </c>
      <c r="I1333">
        <v>20720</v>
      </c>
      <c r="J1333">
        <v>67</v>
      </c>
      <c r="K1333">
        <v>589.34</v>
      </c>
      <c r="L1333">
        <v>2780.21</v>
      </c>
      <c r="M1333">
        <v>-1162.6400000000001</v>
      </c>
      <c r="N1333">
        <v>2207.9</v>
      </c>
      <c r="O1333">
        <v>2017</v>
      </c>
      <c r="P1333">
        <v>3</v>
      </c>
      <c r="Q1333">
        <v>16</v>
      </c>
      <c r="R1333">
        <v>20170214</v>
      </c>
      <c r="S1333" s="237" t="str">
        <f t="shared" si="26"/>
        <v>Mar</v>
      </c>
    </row>
    <row r="1334" spans="1:19" x14ac:dyDescent="0.25">
      <c r="A1334">
        <v>3624101003</v>
      </c>
      <c r="B1334" t="str">
        <f>VLOOKUP(A1334,'Energy Provider Accounts'!C:D,2,FALSE)</f>
        <v>Ice Arena</v>
      </c>
      <c r="C1334" t="s">
        <v>342</v>
      </c>
      <c r="D1334" s="3">
        <v>42838</v>
      </c>
      <c r="E1334" s="11" t="s">
        <v>406</v>
      </c>
      <c r="F1334">
        <v>30</v>
      </c>
      <c r="G1334" t="s">
        <v>344</v>
      </c>
      <c r="H1334" t="s">
        <v>345</v>
      </c>
      <c r="I1334">
        <v>17760</v>
      </c>
      <c r="J1334">
        <v>108</v>
      </c>
      <c r="K1334">
        <v>947.16</v>
      </c>
      <c r="L1334">
        <v>1814.89</v>
      </c>
      <c r="M1334">
        <v>-689.9</v>
      </c>
      <c r="N1334">
        <v>2072.98</v>
      </c>
      <c r="O1334">
        <v>2017</v>
      </c>
      <c r="P1334">
        <v>4</v>
      </c>
      <c r="Q1334">
        <v>13</v>
      </c>
      <c r="R1334">
        <v>20170314</v>
      </c>
      <c r="S1334" s="237" t="str">
        <f t="shared" si="26"/>
        <v>Apr</v>
      </c>
    </row>
    <row r="1335" spans="1:19" x14ac:dyDescent="0.25">
      <c r="A1335">
        <v>3624101003</v>
      </c>
      <c r="B1335" t="str">
        <f>VLOOKUP(A1335,'Energy Provider Accounts'!C:D,2,FALSE)</f>
        <v>Ice Arena</v>
      </c>
      <c r="C1335" t="s">
        <v>342</v>
      </c>
      <c r="D1335" s="3">
        <v>42866</v>
      </c>
      <c r="E1335" s="11" t="s">
        <v>407</v>
      </c>
      <c r="F1335">
        <v>30</v>
      </c>
      <c r="G1335" t="s">
        <v>344</v>
      </c>
      <c r="H1335" t="s">
        <v>345</v>
      </c>
      <c r="I1335">
        <v>0</v>
      </c>
      <c r="J1335">
        <v>0</v>
      </c>
      <c r="K1335">
        <v>0</v>
      </c>
      <c r="L1335">
        <v>0</v>
      </c>
      <c r="M1335">
        <v>84</v>
      </c>
      <c r="N1335">
        <v>84.03</v>
      </c>
      <c r="O1335">
        <v>2017</v>
      </c>
      <c r="P1335">
        <v>5</v>
      </c>
      <c r="Q1335">
        <v>11</v>
      </c>
      <c r="R1335">
        <v>20170411</v>
      </c>
      <c r="S1335" s="237" t="str">
        <f t="shared" si="26"/>
        <v>May</v>
      </c>
    </row>
    <row r="1336" spans="1:19" x14ac:dyDescent="0.25">
      <c r="A1336">
        <v>3624101003</v>
      </c>
      <c r="B1336" t="str">
        <f>VLOOKUP(A1336,'Energy Provider Accounts'!C:D,2,FALSE)</f>
        <v>Ice Arena</v>
      </c>
      <c r="C1336" t="s">
        <v>342</v>
      </c>
      <c r="D1336" s="3">
        <v>42898</v>
      </c>
      <c r="E1336" s="11" t="s">
        <v>408</v>
      </c>
      <c r="F1336">
        <v>30</v>
      </c>
      <c r="G1336" t="s">
        <v>344</v>
      </c>
      <c r="H1336" t="s">
        <v>345</v>
      </c>
      <c r="I1336">
        <v>0</v>
      </c>
      <c r="J1336">
        <v>0</v>
      </c>
      <c r="K1336">
        <v>0</v>
      </c>
      <c r="L1336">
        <v>0</v>
      </c>
      <c r="M1336">
        <v>84</v>
      </c>
      <c r="N1336">
        <v>84.03</v>
      </c>
      <c r="O1336">
        <v>2017</v>
      </c>
      <c r="P1336">
        <v>6</v>
      </c>
      <c r="Q1336">
        <v>12</v>
      </c>
      <c r="R1336">
        <v>20170513</v>
      </c>
      <c r="S1336" s="237" t="str">
        <f t="shared" si="26"/>
        <v>Jun</v>
      </c>
    </row>
    <row r="1337" spans="1:19" x14ac:dyDescent="0.25">
      <c r="A1337">
        <v>3624101003</v>
      </c>
      <c r="B1337" t="str">
        <f>VLOOKUP(A1337,'Energy Provider Accounts'!C:D,2,FALSE)</f>
        <v>Ice Arena</v>
      </c>
      <c r="C1337" t="s">
        <v>342</v>
      </c>
      <c r="D1337" s="3">
        <v>42928</v>
      </c>
      <c r="E1337" s="11" t="s">
        <v>409</v>
      </c>
      <c r="F1337">
        <v>30</v>
      </c>
      <c r="G1337" t="s">
        <v>344</v>
      </c>
      <c r="H1337" t="s">
        <v>345</v>
      </c>
      <c r="I1337">
        <v>0</v>
      </c>
      <c r="J1337">
        <v>0</v>
      </c>
      <c r="K1337">
        <v>0</v>
      </c>
      <c r="L1337">
        <v>0</v>
      </c>
      <c r="M1337">
        <v>84</v>
      </c>
      <c r="N1337">
        <v>84.03</v>
      </c>
      <c r="O1337">
        <v>2017</v>
      </c>
      <c r="P1337">
        <v>7</v>
      </c>
      <c r="Q1337">
        <v>12</v>
      </c>
      <c r="R1337">
        <v>20170612</v>
      </c>
      <c r="S1337" s="237" t="str">
        <f t="shared" si="26"/>
        <v>Jul</v>
      </c>
    </row>
    <row r="1338" spans="1:19" x14ac:dyDescent="0.25">
      <c r="A1338">
        <v>3624101003</v>
      </c>
      <c r="B1338" t="str">
        <f>VLOOKUP(A1338,'Energy Provider Accounts'!C:D,2,FALSE)</f>
        <v>Ice Arena</v>
      </c>
      <c r="C1338" t="s">
        <v>342</v>
      </c>
      <c r="D1338" s="3">
        <v>42961</v>
      </c>
      <c r="E1338" s="11" t="s">
        <v>410</v>
      </c>
      <c r="F1338">
        <v>30</v>
      </c>
      <c r="G1338" t="s">
        <v>344</v>
      </c>
      <c r="H1338" t="s">
        <v>345</v>
      </c>
      <c r="I1338">
        <v>17280</v>
      </c>
      <c r="J1338">
        <v>156</v>
      </c>
      <c r="K1338">
        <v>1413.36</v>
      </c>
      <c r="L1338">
        <v>2693.77</v>
      </c>
      <c r="M1338">
        <v>-1144.93</v>
      </c>
      <c r="N1338">
        <v>2963.39</v>
      </c>
      <c r="O1338">
        <v>2017</v>
      </c>
      <c r="P1338">
        <v>8</v>
      </c>
      <c r="Q1338">
        <v>14</v>
      </c>
      <c r="R1338">
        <v>20170715</v>
      </c>
      <c r="S1338" s="237" t="str">
        <f t="shared" si="26"/>
        <v>Aug</v>
      </c>
    </row>
    <row r="1339" spans="1:19" x14ac:dyDescent="0.25">
      <c r="A1339">
        <v>3624101003</v>
      </c>
      <c r="B1339" t="str">
        <f>VLOOKUP(A1339,'Energy Provider Accounts'!C:D,2,FALSE)</f>
        <v>Ice Arena</v>
      </c>
      <c r="C1339" t="s">
        <v>342</v>
      </c>
      <c r="D1339" s="3">
        <v>42990</v>
      </c>
      <c r="E1339" s="11" t="s">
        <v>389</v>
      </c>
      <c r="F1339">
        <v>30</v>
      </c>
      <c r="G1339" t="s">
        <v>344</v>
      </c>
      <c r="H1339" t="s">
        <v>345</v>
      </c>
      <c r="I1339">
        <v>30480</v>
      </c>
      <c r="J1339">
        <v>135</v>
      </c>
      <c r="K1339">
        <v>1224.9100000000001</v>
      </c>
      <c r="L1339">
        <v>267.61</v>
      </c>
      <c r="M1339">
        <v>179.21</v>
      </c>
      <c r="N1339">
        <v>1672.4</v>
      </c>
      <c r="O1339">
        <v>2017</v>
      </c>
      <c r="P1339">
        <v>9</v>
      </c>
      <c r="Q1339">
        <v>12</v>
      </c>
      <c r="R1339">
        <v>20170813</v>
      </c>
      <c r="S1339" s="237" t="str">
        <f t="shared" si="26"/>
        <v>Sep</v>
      </c>
    </row>
    <row r="1340" spans="1:19" x14ac:dyDescent="0.25">
      <c r="A1340">
        <v>3624101003</v>
      </c>
      <c r="B1340" t="str">
        <f>VLOOKUP(A1340,'Energy Provider Accounts'!C:D,2,FALSE)</f>
        <v>Ice Arena</v>
      </c>
      <c r="C1340" t="s">
        <v>342</v>
      </c>
      <c r="D1340" s="3">
        <v>43019</v>
      </c>
      <c r="E1340" s="11" t="s">
        <v>390</v>
      </c>
      <c r="F1340">
        <v>30</v>
      </c>
      <c r="G1340" t="s">
        <v>344</v>
      </c>
      <c r="H1340" t="s">
        <v>345</v>
      </c>
      <c r="I1340">
        <v>32000</v>
      </c>
      <c r="J1340">
        <v>74</v>
      </c>
      <c r="K1340">
        <v>674.06</v>
      </c>
      <c r="L1340">
        <v>270.72000000000003</v>
      </c>
      <c r="M1340">
        <v>177.2</v>
      </c>
      <c r="N1340">
        <v>1122.43</v>
      </c>
      <c r="O1340">
        <v>2017</v>
      </c>
      <c r="P1340">
        <v>10</v>
      </c>
      <c r="Q1340">
        <v>11</v>
      </c>
      <c r="R1340">
        <v>20170911</v>
      </c>
      <c r="S1340" s="237" t="str">
        <f t="shared" si="26"/>
        <v>Oct</v>
      </c>
    </row>
    <row r="1341" spans="1:19" x14ac:dyDescent="0.25">
      <c r="A1341">
        <v>3624101003</v>
      </c>
      <c r="B1341" t="str">
        <f>VLOOKUP(A1341,'Energy Provider Accounts'!C:D,2,FALSE)</f>
        <v>Ice Arena</v>
      </c>
      <c r="C1341" t="s">
        <v>342</v>
      </c>
      <c r="D1341" s="3">
        <v>43049</v>
      </c>
      <c r="E1341" s="11" t="s">
        <v>391</v>
      </c>
      <c r="F1341">
        <v>30</v>
      </c>
      <c r="G1341" t="s">
        <v>344</v>
      </c>
      <c r="H1341" t="s">
        <v>345</v>
      </c>
      <c r="I1341">
        <v>27040</v>
      </c>
      <c r="J1341">
        <v>68</v>
      </c>
      <c r="K1341">
        <v>623.33000000000004</v>
      </c>
      <c r="L1341">
        <v>218.48</v>
      </c>
      <c r="M1341">
        <v>163.34</v>
      </c>
      <c r="N1341">
        <v>1005.55</v>
      </c>
      <c r="O1341">
        <v>2017</v>
      </c>
      <c r="P1341">
        <v>11</v>
      </c>
      <c r="Q1341">
        <v>10</v>
      </c>
      <c r="R1341">
        <v>20171011</v>
      </c>
      <c r="S1341" s="237" t="str">
        <f t="shared" si="26"/>
        <v>Nov</v>
      </c>
    </row>
    <row r="1342" spans="1:19" x14ac:dyDescent="0.25">
      <c r="A1342">
        <v>3624101003</v>
      </c>
      <c r="B1342" t="str">
        <f>VLOOKUP(A1342,'Energy Provider Accounts'!C:D,2,FALSE)</f>
        <v>Ice Arena</v>
      </c>
      <c r="C1342" t="s">
        <v>342</v>
      </c>
      <c r="D1342" s="3">
        <v>43081</v>
      </c>
      <c r="E1342" s="11" t="s">
        <v>412</v>
      </c>
      <c r="F1342">
        <v>30</v>
      </c>
      <c r="G1342" t="s">
        <v>344</v>
      </c>
      <c r="H1342" t="s">
        <v>345</v>
      </c>
      <c r="I1342">
        <v>21920</v>
      </c>
      <c r="J1342">
        <v>112</v>
      </c>
      <c r="K1342">
        <v>1021.97</v>
      </c>
      <c r="L1342">
        <v>186.54</v>
      </c>
      <c r="M1342">
        <v>154.03</v>
      </c>
      <c r="N1342">
        <v>1363.08</v>
      </c>
      <c r="O1342">
        <v>2017</v>
      </c>
      <c r="P1342">
        <v>12</v>
      </c>
      <c r="Q1342">
        <v>12</v>
      </c>
      <c r="R1342">
        <v>20171112</v>
      </c>
      <c r="S1342" s="237" t="str">
        <f t="shared" si="26"/>
        <v>Dec</v>
      </c>
    </row>
    <row r="1343" spans="1:19" x14ac:dyDescent="0.25">
      <c r="A1343">
        <v>3636024000</v>
      </c>
      <c r="B1343" t="str">
        <f>VLOOKUP(A1343,'Energy Provider Accounts'!C:D,2,FALSE)</f>
        <v>Highway Department</v>
      </c>
      <c r="C1343" t="s">
        <v>342</v>
      </c>
      <c r="D1343" s="3">
        <v>42382</v>
      </c>
      <c r="E1343" s="11" t="s">
        <v>425</v>
      </c>
      <c r="F1343">
        <v>30</v>
      </c>
      <c r="G1343" t="s">
        <v>344</v>
      </c>
      <c r="H1343" t="s">
        <v>345</v>
      </c>
      <c r="I1343">
        <v>4152</v>
      </c>
      <c r="J1343">
        <v>23</v>
      </c>
      <c r="K1343">
        <v>196.19</v>
      </c>
      <c r="L1343">
        <v>25.16</v>
      </c>
      <c r="M1343">
        <v>111.7</v>
      </c>
      <c r="N1343">
        <v>333.15</v>
      </c>
      <c r="O1343">
        <v>2016</v>
      </c>
      <c r="P1343">
        <v>1</v>
      </c>
      <c r="Q1343">
        <v>13</v>
      </c>
      <c r="R1343">
        <v>20151214</v>
      </c>
      <c r="S1343" s="237" t="str">
        <f t="shared" si="26"/>
        <v>Jan</v>
      </c>
    </row>
    <row r="1344" spans="1:19" x14ac:dyDescent="0.25">
      <c r="A1344">
        <v>3636024000</v>
      </c>
      <c r="B1344" t="str">
        <f>VLOOKUP(A1344,'Energy Provider Accounts'!C:D,2,FALSE)</f>
        <v>Highway Department</v>
      </c>
      <c r="C1344" t="s">
        <v>342</v>
      </c>
      <c r="D1344" s="3">
        <v>42411</v>
      </c>
      <c r="E1344" s="11" t="s">
        <v>426</v>
      </c>
      <c r="F1344">
        <v>30</v>
      </c>
      <c r="G1344" t="s">
        <v>344</v>
      </c>
      <c r="H1344" t="s">
        <v>345</v>
      </c>
      <c r="I1344">
        <v>4176</v>
      </c>
      <c r="J1344">
        <v>24</v>
      </c>
      <c r="K1344">
        <v>202.08</v>
      </c>
      <c r="L1344">
        <v>18.71</v>
      </c>
      <c r="M1344">
        <v>100.36</v>
      </c>
      <c r="N1344">
        <v>321.32</v>
      </c>
      <c r="O1344">
        <v>2016</v>
      </c>
      <c r="P1344">
        <v>2</v>
      </c>
      <c r="Q1344">
        <v>11</v>
      </c>
      <c r="R1344">
        <v>20160112</v>
      </c>
      <c r="S1344" s="237" t="str">
        <f t="shared" si="26"/>
        <v>Feb</v>
      </c>
    </row>
    <row r="1345" spans="1:19" x14ac:dyDescent="0.25">
      <c r="A1345">
        <v>3636024000</v>
      </c>
      <c r="B1345" t="str">
        <f>VLOOKUP(A1345,'Energy Provider Accounts'!C:D,2,FALSE)</f>
        <v>Highway Department</v>
      </c>
      <c r="C1345" t="s">
        <v>342</v>
      </c>
      <c r="D1345" s="3">
        <v>42444</v>
      </c>
      <c r="E1345" s="11" t="s">
        <v>395</v>
      </c>
      <c r="F1345">
        <v>30</v>
      </c>
      <c r="G1345" t="s">
        <v>344</v>
      </c>
      <c r="H1345" t="s">
        <v>345</v>
      </c>
      <c r="I1345">
        <v>4344</v>
      </c>
      <c r="J1345">
        <v>23</v>
      </c>
      <c r="K1345">
        <v>197.87</v>
      </c>
      <c r="L1345">
        <v>54.78</v>
      </c>
      <c r="M1345">
        <v>101.02</v>
      </c>
      <c r="N1345">
        <v>353.85</v>
      </c>
      <c r="O1345">
        <v>2016</v>
      </c>
      <c r="P1345">
        <v>3</v>
      </c>
      <c r="Q1345">
        <v>15</v>
      </c>
      <c r="R1345">
        <v>20160214</v>
      </c>
      <c r="S1345" s="237" t="str">
        <f t="shared" si="26"/>
        <v>Mar</v>
      </c>
    </row>
    <row r="1346" spans="1:19" x14ac:dyDescent="0.25">
      <c r="A1346">
        <v>3636024000</v>
      </c>
      <c r="B1346" t="str">
        <f>VLOOKUP(A1346,'Energy Provider Accounts'!C:D,2,FALSE)</f>
        <v>Highway Department</v>
      </c>
      <c r="C1346" t="s">
        <v>342</v>
      </c>
      <c r="D1346" s="3">
        <v>42474</v>
      </c>
      <c r="E1346" s="11" t="s">
        <v>396</v>
      </c>
      <c r="F1346">
        <v>30</v>
      </c>
      <c r="G1346" t="s">
        <v>344</v>
      </c>
      <c r="H1346" t="s">
        <v>345</v>
      </c>
      <c r="I1346">
        <v>3528</v>
      </c>
      <c r="J1346">
        <v>23</v>
      </c>
      <c r="K1346">
        <v>197.87</v>
      </c>
      <c r="L1346">
        <v>27.94</v>
      </c>
      <c r="M1346">
        <v>97.83</v>
      </c>
      <c r="N1346">
        <v>323.75</v>
      </c>
      <c r="O1346">
        <v>2016</v>
      </c>
      <c r="P1346">
        <v>4</v>
      </c>
      <c r="Q1346">
        <v>14</v>
      </c>
      <c r="R1346">
        <v>20160315</v>
      </c>
      <c r="S1346" s="237" t="str">
        <f t="shared" ref="S1346:S1409" si="27">CHOOSE(P1346,"Jan","Feb","Mar","Apr","May","Jun","Jul","Aug","Sep","Oct","Nov","Dec")</f>
        <v>Apr</v>
      </c>
    </row>
    <row r="1347" spans="1:19" x14ac:dyDescent="0.25">
      <c r="A1347">
        <v>3636024000</v>
      </c>
      <c r="B1347" t="str">
        <f>VLOOKUP(A1347,'Energy Provider Accounts'!C:D,2,FALSE)</f>
        <v>Highway Department</v>
      </c>
      <c r="C1347" t="s">
        <v>342</v>
      </c>
      <c r="D1347" s="3">
        <v>42502</v>
      </c>
      <c r="E1347" s="11" t="s">
        <v>397</v>
      </c>
      <c r="F1347">
        <v>30</v>
      </c>
      <c r="G1347" t="s">
        <v>344</v>
      </c>
      <c r="H1347" t="s">
        <v>345</v>
      </c>
      <c r="I1347">
        <v>2568</v>
      </c>
      <c r="J1347">
        <v>13</v>
      </c>
      <c r="K1347">
        <v>117.04</v>
      </c>
      <c r="L1347">
        <v>20.52</v>
      </c>
      <c r="M1347">
        <v>94.07</v>
      </c>
      <c r="N1347">
        <v>231.71</v>
      </c>
      <c r="O1347">
        <v>2016</v>
      </c>
      <c r="P1347">
        <v>5</v>
      </c>
      <c r="Q1347">
        <v>12</v>
      </c>
      <c r="R1347">
        <v>20160412</v>
      </c>
      <c r="S1347" s="237" t="str">
        <f t="shared" si="27"/>
        <v>May</v>
      </c>
    </row>
    <row r="1348" spans="1:19" x14ac:dyDescent="0.25">
      <c r="A1348">
        <v>3636024000</v>
      </c>
      <c r="B1348" t="str">
        <f>VLOOKUP(A1348,'Energy Provider Accounts'!C:D,2,FALSE)</f>
        <v>Highway Department</v>
      </c>
      <c r="C1348" t="s">
        <v>342</v>
      </c>
      <c r="D1348" s="3">
        <v>42531</v>
      </c>
      <c r="E1348" s="11" t="s">
        <v>427</v>
      </c>
      <c r="F1348">
        <v>30</v>
      </c>
      <c r="G1348" t="s">
        <v>344</v>
      </c>
      <c r="H1348" t="s">
        <v>345</v>
      </c>
      <c r="I1348">
        <v>2904</v>
      </c>
      <c r="J1348">
        <v>16</v>
      </c>
      <c r="K1348">
        <v>141.46</v>
      </c>
      <c r="L1348">
        <v>12.46</v>
      </c>
      <c r="M1348">
        <v>95.38</v>
      </c>
      <c r="N1348">
        <v>249.39</v>
      </c>
      <c r="O1348">
        <v>2016</v>
      </c>
      <c r="P1348">
        <v>6</v>
      </c>
      <c r="Q1348">
        <v>10</v>
      </c>
      <c r="R1348">
        <v>20160511</v>
      </c>
      <c r="S1348" s="237" t="str">
        <f t="shared" si="27"/>
        <v>Jun</v>
      </c>
    </row>
    <row r="1349" spans="1:19" x14ac:dyDescent="0.25">
      <c r="A1349">
        <v>3636024000</v>
      </c>
      <c r="B1349" t="str">
        <f>VLOOKUP(A1349,'Energy Provider Accounts'!C:D,2,FALSE)</f>
        <v>Highway Department</v>
      </c>
      <c r="C1349" t="s">
        <v>342</v>
      </c>
      <c r="D1349" s="3">
        <v>42565</v>
      </c>
      <c r="E1349" s="11" t="s">
        <v>399</v>
      </c>
      <c r="F1349">
        <v>30</v>
      </c>
      <c r="G1349" t="s">
        <v>344</v>
      </c>
      <c r="H1349" t="s">
        <v>345</v>
      </c>
      <c r="I1349">
        <v>4200</v>
      </c>
      <c r="J1349">
        <v>17</v>
      </c>
      <c r="K1349">
        <v>148.09</v>
      </c>
      <c r="L1349">
        <v>528.91</v>
      </c>
      <c r="M1349">
        <v>-151.41</v>
      </c>
      <c r="N1349">
        <v>525.77</v>
      </c>
      <c r="O1349">
        <v>2016</v>
      </c>
      <c r="P1349">
        <v>7</v>
      </c>
      <c r="Q1349">
        <v>14</v>
      </c>
      <c r="R1349">
        <v>20160614</v>
      </c>
      <c r="S1349" s="237" t="str">
        <f t="shared" si="27"/>
        <v>Jul</v>
      </c>
    </row>
    <row r="1350" spans="1:19" x14ac:dyDescent="0.25">
      <c r="A1350">
        <v>3636024000</v>
      </c>
      <c r="B1350" t="str">
        <f>VLOOKUP(A1350,'Energy Provider Accounts'!C:D,2,FALSE)</f>
        <v>Highway Department</v>
      </c>
      <c r="C1350" t="s">
        <v>342</v>
      </c>
      <c r="D1350" s="3">
        <v>42597</v>
      </c>
      <c r="E1350" s="11" t="s">
        <v>400</v>
      </c>
      <c r="F1350">
        <v>30</v>
      </c>
      <c r="G1350" t="s">
        <v>344</v>
      </c>
      <c r="H1350" t="s">
        <v>345</v>
      </c>
      <c r="I1350">
        <v>4368</v>
      </c>
      <c r="J1350">
        <v>21</v>
      </c>
      <c r="K1350">
        <v>189.43</v>
      </c>
      <c r="L1350">
        <v>451.96</v>
      </c>
      <c r="M1350">
        <v>-107.18</v>
      </c>
      <c r="N1350">
        <v>534.39</v>
      </c>
      <c r="O1350">
        <v>2016</v>
      </c>
      <c r="P1350">
        <v>8</v>
      </c>
      <c r="Q1350">
        <v>15</v>
      </c>
      <c r="R1350">
        <v>20160716</v>
      </c>
      <c r="S1350" s="237" t="str">
        <f t="shared" si="27"/>
        <v>Aug</v>
      </c>
    </row>
    <row r="1351" spans="1:19" x14ac:dyDescent="0.25">
      <c r="A1351">
        <v>3636024000</v>
      </c>
      <c r="B1351" t="str">
        <f>VLOOKUP(A1351,'Energy Provider Accounts'!C:D,2,FALSE)</f>
        <v>Highway Department</v>
      </c>
      <c r="C1351" t="s">
        <v>342</v>
      </c>
      <c r="D1351" s="3">
        <v>42626</v>
      </c>
      <c r="E1351" s="11" t="s">
        <v>401</v>
      </c>
      <c r="F1351">
        <v>30</v>
      </c>
      <c r="G1351" t="s">
        <v>344</v>
      </c>
      <c r="H1351" t="s">
        <v>345</v>
      </c>
      <c r="I1351">
        <v>3936</v>
      </c>
      <c r="J1351">
        <v>19</v>
      </c>
      <c r="K1351">
        <v>174.52</v>
      </c>
      <c r="L1351">
        <v>658.06</v>
      </c>
      <c r="M1351">
        <v>-213.89</v>
      </c>
      <c r="N1351">
        <v>618.9</v>
      </c>
      <c r="O1351">
        <v>2016</v>
      </c>
      <c r="P1351">
        <v>9</v>
      </c>
      <c r="Q1351">
        <v>13</v>
      </c>
      <c r="R1351">
        <v>20160814</v>
      </c>
      <c r="S1351" s="237" t="str">
        <f t="shared" si="27"/>
        <v>Sep</v>
      </c>
    </row>
    <row r="1352" spans="1:19" x14ac:dyDescent="0.25">
      <c r="A1352">
        <v>3636024000</v>
      </c>
      <c r="B1352" t="str">
        <f>VLOOKUP(A1352,'Energy Provider Accounts'!C:D,2,FALSE)</f>
        <v>Highway Department</v>
      </c>
      <c r="C1352" t="s">
        <v>342</v>
      </c>
      <c r="D1352" s="3">
        <v>42655</v>
      </c>
      <c r="E1352" s="11" t="s">
        <v>402</v>
      </c>
      <c r="F1352">
        <v>30</v>
      </c>
      <c r="G1352" t="s">
        <v>344</v>
      </c>
      <c r="H1352" t="s">
        <v>345</v>
      </c>
      <c r="I1352">
        <v>3144</v>
      </c>
      <c r="J1352">
        <v>21</v>
      </c>
      <c r="K1352">
        <v>185.05</v>
      </c>
      <c r="L1352">
        <v>333.76</v>
      </c>
      <c r="M1352">
        <v>-57.59</v>
      </c>
      <c r="N1352">
        <v>461.37</v>
      </c>
      <c r="O1352">
        <v>2016</v>
      </c>
      <c r="P1352">
        <v>10</v>
      </c>
      <c r="Q1352">
        <v>12</v>
      </c>
      <c r="R1352">
        <v>20160912</v>
      </c>
      <c r="S1352" s="237" t="str">
        <f t="shared" si="27"/>
        <v>Oct</v>
      </c>
    </row>
    <row r="1353" spans="1:19" x14ac:dyDescent="0.25">
      <c r="A1353">
        <v>3636024000</v>
      </c>
      <c r="B1353" t="str">
        <f>VLOOKUP(A1353,'Energy Provider Accounts'!C:D,2,FALSE)</f>
        <v>Highway Department</v>
      </c>
      <c r="C1353" t="s">
        <v>342</v>
      </c>
      <c r="D1353" s="3">
        <v>42683</v>
      </c>
      <c r="E1353" s="11" t="s">
        <v>428</v>
      </c>
      <c r="F1353">
        <v>30</v>
      </c>
      <c r="G1353" t="s">
        <v>344</v>
      </c>
      <c r="H1353" t="s">
        <v>345</v>
      </c>
      <c r="I1353">
        <v>2760</v>
      </c>
      <c r="J1353">
        <v>18</v>
      </c>
      <c r="K1353">
        <v>157.86000000000001</v>
      </c>
      <c r="L1353">
        <v>307.75</v>
      </c>
      <c r="M1353">
        <v>-46.57</v>
      </c>
      <c r="N1353">
        <v>419.19</v>
      </c>
      <c r="O1353">
        <v>2016</v>
      </c>
      <c r="P1353">
        <v>11</v>
      </c>
      <c r="Q1353">
        <v>9</v>
      </c>
      <c r="R1353">
        <v>20161010</v>
      </c>
      <c r="S1353" s="237" t="str">
        <f t="shared" si="27"/>
        <v>Nov</v>
      </c>
    </row>
    <row r="1354" spans="1:19" x14ac:dyDescent="0.25">
      <c r="A1354">
        <v>3636024000</v>
      </c>
      <c r="B1354" t="str">
        <f>VLOOKUP(A1354,'Energy Provider Accounts'!C:D,2,FALSE)</f>
        <v>Highway Department</v>
      </c>
      <c r="C1354" t="s">
        <v>342</v>
      </c>
      <c r="D1354" s="3">
        <v>42716</v>
      </c>
      <c r="E1354" s="11" t="s">
        <v>429</v>
      </c>
      <c r="F1354">
        <v>30</v>
      </c>
      <c r="G1354" t="s">
        <v>344</v>
      </c>
      <c r="H1354" t="s">
        <v>345</v>
      </c>
      <c r="I1354">
        <v>3600</v>
      </c>
      <c r="J1354">
        <v>22</v>
      </c>
      <c r="K1354">
        <v>198.2</v>
      </c>
      <c r="L1354">
        <v>527.83000000000004</v>
      </c>
      <c r="M1354">
        <v>-151.33000000000001</v>
      </c>
      <c r="N1354">
        <v>574.9</v>
      </c>
      <c r="O1354">
        <v>2016</v>
      </c>
      <c r="P1354">
        <v>12</v>
      </c>
      <c r="Q1354">
        <v>12</v>
      </c>
      <c r="R1354">
        <v>20161112</v>
      </c>
      <c r="S1354" s="237" t="str">
        <f t="shared" si="27"/>
        <v>Dec</v>
      </c>
    </row>
    <row r="1355" spans="1:19" x14ac:dyDescent="0.25">
      <c r="A1355">
        <v>3636024000</v>
      </c>
      <c r="B1355" t="str">
        <f>VLOOKUP(A1355,'Energy Provider Accounts'!C:D,2,FALSE)</f>
        <v>Highway Department</v>
      </c>
      <c r="C1355" t="s">
        <v>342</v>
      </c>
      <c r="D1355" s="3">
        <v>42747</v>
      </c>
      <c r="E1355" s="11" t="s">
        <v>430</v>
      </c>
      <c r="F1355">
        <v>30</v>
      </c>
      <c r="G1355" t="s">
        <v>344</v>
      </c>
      <c r="H1355" t="s">
        <v>345</v>
      </c>
      <c r="I1355">
        <v>4512</v>
      </c>
      <c r="J1355">
        <v>23</v>
      </c>
      <c r="K1355">
        <v>201.71</v>
      </c>
      <c r="L1355">
        <v>419.76</v>
      </c>
      <c r="M1355">
        <v>-93.06</v>
      </c>
      <c r="N1355">
        <v>528.59</v>
      </c>
      <c r="O1355">
        <v>2017</v>
      </c>
      <c r="P1355">
        <v>1</v>
      </c>
      <c r="Q1355">
        <v>12</v>
      </c>
      <c r="R1355">
        <v>20161213</v>
      </c>
      <c r="S1355" s="237" t="str">
        <f t="shared" si="27"/>
        <v>Jan</v>
      </c>
    </row>
    <row r="1356" spans="1:19" x14ac:dyDescent="0.25">
      <c r="A1356">
        <v>3636024000</v>
      </c>
      <c r="B1356" t="str">
        <f>VLOOKUP(A1356,'Energy Provider Accounts'!C:D,2,FALSE)</f>
        <v>Highway Department</v>
      </c>
      <c r="C1356" t="s">
        <v>342</v>
      </c>
      <c r="D1356" s="3">
        <v>42781</v>
      </c>
      <c r="E1356" s="11" t="s">
        <v>431</v>
      </c>
      <c r="F1356">
        <v>30</v>
      </c>
      <c r="G1356" t="s">
        <v>344</v>
      </c>
      <c r="H1356" t="s">
        <v>345</v>
      </c>
      <c r="I1356">
        <v>5160</v>
      </c>
      <c r="J1356">
        <v>23</v>
      </c>
      <c r="K1356">
        <v>208.73</v>
      </c>
      <c r="L1356">
        <v>776.46</v>
      </c>
      <c r="M1356">
        <v>-272.98</v>
      </c>
      <c r="N1356">
        <v>712.54</v>
      </c>
      <c r="O1356">
        <v>2017</v>
      </c>
      <c r="P1356">
        <v>2</v>
      </c>
      <c r="Q1356">
        <v>15</v>
      </c>
      <c r="R1356">
        <v>20170116</v>
      </c>
      <c r="S1356" s="237" t="str">
        <f t="shared" si="27"/>
        <v>Feb</v>
      </c>
    </row>
    <row r="1357" spans="1:19" x14ac:dyDescent="0.25">
      <c r="A1357">
        <v>3636024000</v>
      </c>
      <c r="B1357" t="str">
        <f>VLOOKUP(A1357,'Energy Provider Accounts'!C:D,2,FALSE)</f>
        <v>Highway Department</v>
      </c>
      <c r="C1357" t="s">
        <v>342</v>
      </c>
      <c r="D1357" s="3">
        <v>42807</v>
      </c>
      <c r="E1357" s="11" t="s">
        <v>432</v>
      </c>
      <c r="F1357">
        <v>30</v>
      </c>
      <c r="G1357" t="s">
        <v>344</v>
      </c>
      <c r="H1357" t="s">
        <v>345</v>
      </c>
      <c r="I1357">
        <v>2832</v>
      </c>
      <c r="J1357">
        <v>20</v>
      </c>
      <c r="K1357">
        <v>177.15</v>
      </c>
      <c r="L1357">
        <v>393.15</v>
      </c>
      <c r="M1357">
        <v>-92.5</v>
      </c>
      <c r="N1357">
        <v>478.01</v>
      </c>
      <c r="O1357">
        <v>2017</v>
      </c>
      <c r="P1357">
        <v>3</v>
      </c>
      <c r="Q1357">
        <v>13</v>
      </c>
      <c r="R1357">
        <v>20170211</v>
      </c>
      <c r="S1357" s="237" t="str">
        <f t="shared" si="27"/>
        <v>Mar</v>
      </c>
    </row>
    <row r="1358" spans="1:19" x14ac:dyDescent="0.25">
      <c r="A1358">
        <v>3636024000</v>
      </c>
      <c r="B1358" t="str">
        <f>VLOOKUP(A1358,'Energy Provider Accounts'!C:D,2,FALSE)</f>
        <v>Highway Department</v>
      </c>
      <c r="C1358" t="s">
        <v>342</v>
      </c>
      <c r="D1358" s="3">
        <v>42837</v>
      </c>
      <c r="E1358" s="11" t="s">
        <v>433</v>
      </c>
      <c r="F1358">
        <v>30</v>
      </c>
      <c r="G1358" t="s">
        <v>344</v>
      </c>
      <c r="H1358" t="s">
        <v>345</v>
      </c>
      <c r="I1358">
        <v>3672</v>
      </c>
      <c r="J1358">
        <v>21</v>
      </c>
      <c r="K1358">
        <v>189.43</v>
      </c>
      <c r="L1358">
        <v>361.96</v>
      </c>
      <c r="M1358">
        <v>-69.180000000000007</v>
      </c>
      <c r="N1358">
        <v>482.4</v>
      </c>
      <c r="O1358">
        <v>2017</v>
      </c>
      <c r="P1358">
        <v>4</v>
      </c>
      <c r="Q1358">
        <v>12</v>
      </c>
      <c r="R1358">
        <v>20170313</v>
      </c>
      <c r="S1358" s="237" t="str">
        <f t="shared" si="27"/>
        <v>Apr</v>
      </c>
    </row>
    <row r="1359" spans="1:19" x14ac:dyDescent="0.25">
      <c r="A1359">
        <v>3636024000</v>
      </c>
      <c r="B1359" t="str">
        <f>VLOOKUP(A1359,'Energy Provider Accounts'!C:D,2,FALSE)</f>
        <v>Highway Department</v>
      </c>
      <c r="C1359" t="s">
        <v>342</v>
      </c>
      <c r="D1359" s="3">
        <v>42866</v>
      </c>
      <c r="E1359" s="11" t="s">
        <v>407</v>
      </c>
      <c r="F1359">
        <v>30</v>
      </c>
      <c r="G1359" t="s">
        <v>344</v>
      </c>
      <c r="H1359" t="s">
        <v>345</v>
      </c>
      <c r="I1359">
        <v>2544</v>
      </c>
      <c r="J1359">
        <v>13</v>
      </c>
      <c r="K1359">
        <v>117.52</v>
      </c>
      <c r="L1359">
        <v>480.08</v>
      </c>
      <c r="M1359">
        <v>-140.72999999999999</v>
      </c>
      <c r="N1359">
        <v>457.05</v>
      </c>
      <c r="O1359">
        <v>2017</v>
      </c>
      <c r="P1359">
        <v>5</v>
      </c>
      <c r="Q1359">
        <v>11</v>
      </c>
      <c r="R1359">
        <v>20170411</v>
      </c>
      <c r="S1359" s="237" t="str">
        <f t="shared" si="27"/>
        <v>May</v>
      </c>
    </row>
    <row r="1360" spans="1:19" x14ac:dyDescent="0.25">
      <c r="A1360">
        <v>3636024000</v>
      </c>
      <c r="B1360" t="str">
        <f>VLOOKUP(A1360,'Energy Provider Accounts'!C:D,2,FALSE)</f>
        <v>Highway Department</v>
      </c>
      <c r="C1360" t="s">
        <v>342</v>
      </c>
      <c r="D1360" s="3">
        <v>42898</v>
      </c>
      <c r="E1360" s="11" t="s">
        <v>408</v>
      </c>
      <c r="F1360">
        <v>30</v>
      </c>
      <c r="G1360" t="s">
        <v>344</v>
      </c>
      <c r="H1360" t="s">
        <v>345</v>
      </c>
      <c r="I1360">
        <v>2952</v>
      </c>
      <c r="J1360">
        <v>17</v>
      </c>
      <c r="K1360">
        <v>151.72</v>
      </c>
      <c r="L1360">
        <v>462.08</v>
      </c>
      <c r="M1360">
        <v>-127.13</v>
      </c>
      <c r="N1360">
        <v>486.86</v>
      </c>
      <c r="O1360">
        <v>2017</v>
      </c>
      <c r="P1360">
        <v>6</v>
      </c>
      <c r="Q1360">
        <v>12</v>
      </c>
      <c r="R1360">
        <v>20170513</v>
      </c>
      <c r="S1360" s="237" t="str">
        <f t="shared" si="27"/>
        <v>Jun</v>
      </c>
    </row>
    <row r="1361" spans="1:19" x14ac:dyDescent="0.25">
      <c r="A1361">
        <v>3636024000</v>
      </c>
      <c r="B1361" t="str">
        <f>VLOOKUP(A1361,'Energy Provider Accounts'!C:D,2,FALSE)</f>
        <v>Highway Department</v>
      </c>
      <c r="C1361" t="s">
        <v>342</v>
      </c>
      <c r="D1361" s="3">
        <v>42927</v>
      </c>
      <c r="E1361" s="11" t="s">
        <v>434</v>
      </c>
      <c r="F1361">
        <v>30</v>
      </c>
      <c r="G1361" t="s">
        <v>344</v>
      </c>
      <c r="H1361" t="s">
        <v>345</v>
      </c>
      <c r="I1361">
        <v>3336</v>
      </c>
      <c r="J1361">
        <v>20</v>
      </c>
      <c r="K1361">
        <v>180.68</v>
      </c>
      <c r="L1361">
        <v>324.10000000000002</v>
      </c>
      <c r="M1361">
        <v>-56.97</v>
      </c>
      <c r="N1361">
        <v>447.98</v>
      </c>
      <c r="O1361">
        <v>2017</v>
      </c>
      <c r="P1361">
        <v>7</v>
      </c>
      <c r="Q1361">
        <v>11</v>
      </c>
      <c r="R1361">
        <v>20170611</v>
      </c>
      <c r="S1361" s="237" t="str">
        <f t="shared" si="27"/>
        <v>Jul</v>
      </c>
    </row>
    <row r="1362" spans="1:19" x14ac:dyDescent="0.25">
      <c r="A1362">
        <v>3636024000</v>
      </c>
      <c r="B1362" t="str">
        <f>VLOOKUP(A1362,'Energy Provider Accounts'!C:D,2,FALSE)</f>
        <v>Highway Department</v>
      </c>
      <c r="C1362" t="s">
        <v>342</v>
      </c>
      <c r="D1362" s="3">
        <v>42957</v>
      </c>
      <c r="E1362" s="11" t="s">
        <v>435</v>
      </c>
      <c r="F1362">
        <v>30</v>
      </c>
      <c r="G1362" t="s">
        <v>344</v>
      </c>
      <c r="H1362" t="s">
        <v>345</v>
      </c>
      <c r="I1362">
        <v>4440</v>
      </c>
      <c r="J1362">
        <v>15</v>
      </c>
      <c r="K1362">
        <v>143.15</v>
      </c>
      <c r="L1362">
        <v>710.9</v>
      </c>
      <c r="M1362">
        <v>-243.17</v>
      </c>
      <c r="N1362">
        <v>611.12</v>
      </c>
      <c r="O1362">
        <v>2017</v>
      </c>
      <c r="P1362">
        <v>8</v>
      </c>
      <c r="Q1362">
        <v>10</v>
      </c>
      <c r="R1362">
        <v>20170711</v>
      </c>
      <c r="S1362" s="237" t="str">
        <f t="shared" si="27"/>
        <v>Aug</v>
      </c>
    </row>
    <row r="1363" spans="1:19" x14ac:dyDescent="0.25">
      <c r="A1363">
        <v>3636024000</v>
      </c>
      <c r="B1363" t="str">
        <f>VLOOKUP(A1363,'Energy Provider Accounts'!C:D,2,FALSE)</f>
        <v>Highway Department</v>
      </c>
      <c r="C1363" t="s">
        <v>342</v>
      </c>
      <c r="D1363" s="3">
        <v>42989</v>
      </c>
      <c r="E1363" s="11" t="s">
        <v>436</v>
      </c>
      <c r="F1363">
        <v>30</v>
      </c>
      <c r="G1363" t="s">
        <v>344</v>
      </c>
      <c r="H1363" t="s">
        <v>345</v>
      </c>
      <c r="I1363">
        <v>3456</v>
      </c>
      <c r="J1363">
        <v>17</v>
      </c>
      <c r="K1363">
        <v>161.27000000000001</v>
      </c>
      <c r="L1363">
        <v>30.37</v>
      </c>
      <c r="M1363">
        <v>95.04</v>
      </c>
      <c r="N1363">
        <v>286.8</v>
      </c>
      <c r="O1363">
        <v>2017</v>
      </c>
      <c r="P1363">
        <v>9</v>
      </c>
      <c r="Q1363">
        <v>11</v>
      </c>
      <c r="R1363">
        <v>20170812</v>
      </c>
      <c r="S1363" s="237" t="str">
        <f t="shared" si="27"/>
        <v>Sep</v>
      </c>
    </row>
    <row r="1364" spans="1:19" x14ac:dyDescent="0.25">
      <c r="A1364">
        <v>3636024000</v>
      </c>
      <c r="B1364" t="str">
        <f>VLOOKUP(A1364,'Energy Provider Accounts'!C:D,2,FALSE)</f>
        <v>Highway Department</v>
      </c>
      <c r="C1364" t="s">
        <v>342</v>
      </c>
      <c r="D1364" s="3">
        <v>43019</v>
      </c>
      <c r="E1364" s="11" t="s">
        <v>390</v>
      </c>
      <c r="F1364">
        <v>30</v>
      </c>
      <c r="G1364" t="s">
        <v>344</v>
      </c>
      <c r="H1364" t="s">
        <v>345</v>
      </c>
      <c r="I1364">
        <v>3192</v>
      </c>
      <c r="J1364">
        <v>19</v>
      </c>
      <c r="K1364">
        <v>172.14</v>
      </c>
      <c r="L1364">
        <v>27.01</v>
      </c>
      <c r="M1364">
        <v>94.45</v>
      </c>
      <c r="N1364">
        <v>293.72000000000003</v>
      </c>
      <c r="O1364">
        <v>2017</v>
      </c>
      <c r="P1364">
        <v>10</v>
      </c>
      <c r="Q1364">
        <v>11</v>
      </c>
      <c r="R1364">
        <v>20170911</v>
      </c>
      <c r="S1364" s="237" t="str">
        <f t="shared" si="27"/>
        <v>Oct</v>
      </c>
    </row>
    <row r="1365" spans="1:19" x14ac:dyDescent="0.25">
      <c r="A1365">
        <v>3636024000</v>
      </c>
      <c r="B1365" t="str">
        <f>VLOOKUP(A1365,'Energy Provider Accounts'!C:D,2,FALSE)</f>
        <v>Highway Department</v>
      </c>
      <c r="C1365" t="s">
        <v>342</v>
      </c>
      <c r="D1365" s="3">
        <v>43047</v>
      </c>
      <c r="E1365" s="11" t="s">
        <v>437</v>
      </c>
      <c r="F1365">
        <v>30</v>
      </c>
      <c r="G1365" t="s">
        <v>344</v>
      </c>
      <c r="H1365" t="s">
        <v>345</v>
      </c>
      <c r="I1365">
        <v>2592</v>
      </c>
      <c r="J1365">
        <v>16</v>
      </c>
      <c r="K1365">
        <v>147.68</v>
      </c>
      <c r="L1365">
        <v>20.82</v>
      </c>
      <c r="M1365">
        <v>92.58</v>
      </c>
      <c r="N1365">
        <v>261.18</v>
      </c>
      <c r="O1365">
        <v>2017</v>
      </c>
      <c r="P1365">
        <v>11</v>
      </c>
      <c r="Q1365">
        <v>8</v>
      </c>
      <c r="R1365">
        <v>20171009</v>
      </c>
      <c r="S1365" s="237" t="str">
        <f t="shared" si="27"/>
        <v>Nov</v>
      </c>
    </row>
    <row r="1366" spans="1:19" x14ac:dyDescent="0.25">
      <c r="A1366">
        <v>3636024000</v>
      </c>
      <c r="B1366" t="str">
        <f>VLOOKUP(A1366,'Energy Provider Accounts'!C:D,2,FALSE)</f>
        <v>Highway Department</v>
      </c>
      <c r="C1366" t="s">
        <v>342</v>
      </c>
      <c r="D1366" s="3">
        <v>43080</v>
      </c>
      <c r="E1366" s="11" t="s">
        <v>392</v>
      </c>
      <c r="F1366">
        <v>30</v>
      </c>
      <c r="G1366" t="s">
        <v>344</v>
      </c>
      <c r="H1366" t="s">
        <v>345</v>
      </c>
      <c r="I1366">
        <v>3624</v>
      </c>
      <c r="J1366">
        <v>19</v>
      </c>
      <c r="K1366">
        <v>180.29</v>
      </c>
      <c r="L1366">
        <v>31.32</v>
      </c>
      <c r="M1366">
        <v>95.71</v>
      </c>
      <c r="N1366">
        <v>307.43</v>
      </c>
      <c r="O1366">
        <v>2017</v>
      </c>
      <c r="P1366">
        <v>12</v>
      </c>
      <c r="Q1366">
        <v>11</v>
      </c>
      <c r="R1366">
        <v>20171111</v>
      </c>
      <c r="S1366" s="237" t="str">
        <f t="shared" si="27"/>
        <v>Dec</v>
      </c>
    </row>
    <row r="1367" spans="1:19" x14ac:dyDescent="0.25">
      <c r="A1367">
        <v>3872136500</v>
      </c>
      <c r="B1367" t="str">
        <f>VLOOKUP(A1367,'Energy Provider Accounts'!C:D,2,FALSE)</f>
        <v>Highway Department</v>
      </c>
      <c r="C1367" t="s">
        <v>342</v>
      </c>
      <c r="D1367" s="3">
        <v>42419</v>
      </c>
      <c r="E1367" s="11" t="s">
        <v>570</v>
      </c>
      <c r="F1367">
        <v>60</v>
      </c>
      <c r="G1367" t="s">
        <v>344</v>
      </c>
      <c r="H1367" t="s">
        <v>345</v>
      </c>
      <c r="I1367">
        <v>1998</v>
      </c>
      <c r="J1367">
        <v>0</v>
      </c>
      <c r="K1367">
        <v>0</v>
      </c>
      <c r="L1367">
        <v>10.53</v>
      </c>
      <c r="M1367">
        <v>86.64</v>
      </c>
      <c r="N1367">
        <v>97.22</v>
      </c>
      <c r="O1367">
        <v>2016</v>
      </c>
      <c r="P1367">
        <v>2</v>
      </c>
      <c r="Q1367">
        <v>19</v>
      </c>
      <c r="R1367">
        <v>20151221</v>
      </c>
      <c r="S1367" s="237" t="str">
        <f t="shared" si="27"/>
        <v>Feb</v>
      </c>
    </row>
    <row r="1368" spans="1:19" x14ac:dyDescent="0.25">
      <c r="A1368">
        <v>3872136500</v>
      </c>
      <c r="B1368" t="str">
        <f>VLOOKUP(A1368,'Energy Provider Accounts'!C:D,2,FALSE)</f>
        <v>Highway Department</v>
      </c>
      <c r="C1368" t="s">
        <v>342</v>
      </c>
      <c r="D1368" s="3">
        <v>42481</v>
      </c>
      <c r="E1368" s="11" t="s">
        <v>571</v>
      </c>
      <c r="F1368">
        <v>60</v>
      </c>
      <c r="G1368" t="s">
        <v>344</v>
      </c>
      <c r="H1368" t="s">
        <v>345</v>
      </c>
      <c r="I1368">
        <v>842</v>
      </c>
      <c r="J1368">
        <v>0</v>
      </c>
      <c r="K1368">
        <v>0</v>
      </c>
      <c r="L1368">
        <v>8.65</v>
      </c>
      <c r="M1368">
        <v>77.010000000000005</v>
      </c>
      <c r="N1368">
        <v>85.69</v>
      </c>
      <c r="O1368">
        <v>2016</v>
      </c>
      <c r="P1368">
        <v>4</v>
      </c>
      <c r="Q1368">
        <v>21</v>
      </c>
      <c r="R1368">
        <v>20160221</v>
      </c>
      <c r="S1368" s="237" t="str">
        <f t="shared" si="27"/>
        <v>Apr</v>
      </c>
    </row>
    <row r="1369" spans="1:19" x14ac:dyDescent="0.25">
      <c r="A1369">
        <v>3872136500</v>
      </c>
      <c r="B1369" t="str">
        <f>VLOOKUP(A1369,'Energy Provider Accounts'!C:D,2,FALSE)</f>
        <v>Highway Department</v>
      </c>
      <c r="C1369" t="s">
        <v>342</v>
      </c>
      <c r="D1369" s="3">
        <v>42541</v>
      </c>
      <c r="E1369" s="11" t="s">
        <v>572</v>
      </c>
      <c r="F1369">
        <v>60</v>
      </c>
      <c r="G1369" t="s">
        <v>344</v>
      </c>
      <c r="H1369" t="s">
        <v>345</v>
      </c>
      <c r="I1369">
        <v>295</v>
      </c>
      <c r="J1369">
        <v>0</v>
      </c>
      <c r="K1369">
        <v>0</v>
      </c>
      <c r="L1369">
        <v>1.82</v>
      </c>
      <c r="M1369">
        <v>72.459999999999994</v>
      </c>
      <c r="N1369">
        <v>74.3</v>
      </c>
      <c r="O1369">
        <v>2016</v>
      </c>
      <c r="P1369">
        <v>6</v>
      </c>
      <c r="Q1369">
        <v>20</v>
      </c>
      <c r="R1369">
        <v>20160421</v>
      </c>
      <c r="S1369" s="237" t="str">
        <f t="shared" si="27"/>
        <v>Jun</v>
      </c>
    </row>
    <row r="1370" spans="1:19" x14ac:dyDescent="0.25">
      <c r="A1370">
        <v>3872136500</v>
      </c>
      <c r="B1370" t="str">
        <f>VLOOKUP(A1370,'Energy Provider Accounts'!C:D,2,FALSE)</f>
        <v>Highway Department</v>
      </c>
      <c r="C1370" t="s">
        <v>342</v>
      </c>
      <c r="D1370" s="3">
        <v>42573</v>
      </c>
      <c r="E1370" s="11" t="s">
        <v>573</v>
      </c>
      <c r="F1370">
        <v>30</v>
      </c>
      <c r="G1370" t="s">
        <v>413</v>
      </c>
      <c r="H1370" t="s">
        <v>345</v>
      </c>
      <c r="I1370">
        <v>155</v>
      </c>
      <c r="J1370">
        <v>0</v>
      </c>
      <c r="K1370">
        <v>0</v>
      </c>
      <c r="L1370">
        <v>18.690000000000001</v>
      </c>
      <c r="M1370">
        <v>29.03</v>
      </c>
      <c r="N1370">
        <v>47.74</v>
      </c>
      <c r="O1370">
        <v>2016</v>
      </c>
      <c r="P1370">
        <v>7</v>
      </c>
      <c r="Q1370">
        <v>22</v>
      </c>
      <c r="R1370">
        <v>20160622</v>
      </c>
      <c r="S1370" s="237" t="str">
        <f t="shared" si="27"/>
        <v>Jul</v>
      </c>
    </row>
    <row r="1371" spans="1:19" x14ac:dyDescent="0.25">
      <c r="A1371">
        <v>3872136500</v>
      </c>
      <c r="B1371" t="str">
        <f>VLOOKUP(A1371,'Energy Provider Accounts'!C:D,2,FALSE)</f>
        <v>Highway Department</v>
      </c>
      <c r="C1371" t="s">
        <v>342</v>
      </c>
      <c r="D1371" s="3">
        <v>42600</v>
      </c>
      <c r="E1371" s="11" t="s">
        <v>574</v>
      </c>
      <c r="F1371">
        <v>30</v>
      </c>
      <c r="G1371" t="s">
        <v>344</v>
      </c>
      <c r="H1371" t="s">
        <v>345</v>
      </c>
      <c r="I1371">
        <v>15</v>
      </c>
      <c r="J1371">
        <v>0</v>
      </c>
      <c r="K1371">
        <v>0</v>
      </c>
      <c r="L1371">
        <v>1.8</v>
      </c>
      <c r="M1371">
        <v>34.51</v>
      </c>
      <c r="N1371">
        <v>36.31</v>
      </c>
      <c r="O1371">
        <v>2016</v>
      </c>
      <c r="P1371">
        <v>8</v>
      </c>
      <c r="Q1371">
        <v>18</v>
      </c>
      <c r="R1371">
        <v>20160719</v>
      </c>
      <c r="S1371" s="237" t="str">
        <f t="shared" si="27"/>
        <v>Aug</v>
      </c>
    </row>
    <row r="1372" spans="1:19" x14ac:dyDescent="0.25">
      <c r="A1372">
        <v>3872136500</v>
      </c>
      <c r="B1372" t="str">
        <f>VLOOKUP(A1372,'Energy Provider Accounts'!C:D,2,FALSE)</f>
        <v>Highway Department</v>
      </c>
      <c r="C1372" t="s">
        <v>342</v>
      </c>
      <c r="D1372" s="3">
        <v>42634</v>
      </c>
      <c r="E1372" s="11" t="s">
        <v>509</v>
      </c>
      <c r="F1372">
        <v>30</v>
      </c>
      <c r="G1372" t="s">
        <v>413</v>
      </c>
      <c r="H1372" t="s">
        <v>345</v>
      </c>
      <c r="I1372">
        <v>191</v>
      </c>
      <c r="J1372">
        <v>0</v>
      </c>
      <c r="K1372">
        <v>0</v>
      </c>
      <c r="L1372">
        <v>29.88</v>
      </c>
      <c r="M1372">
        <v>25.1</v>
      </c>
      <c r="N1372">
        <v>54.99</v>
      </c>
      <c r="O1372">
        <v>2016</v>
      </c>
      <c r="P1372">
        <v>9</v>
      </c>
      <c r="Q1372">
        <v>21</v>
      </c>
      <c r="R1372">
        <v>20160822</v>
      </c>
      <c r="S1372" s="237" t="str">
        <f t="shared" si="27"/>
        <v>Sep</v>
      </c>
    </row>
    <row r="1373" spans="1:19" x14ac:dyDescent="0.25">
      <c r="A1373">
        <v>3872136500</v>
      </c>
      <c r="B1373" t="str">
        <f>VLOOKUP(A1373,'Energy Provider Accounts'!C:D,2,FALSE)</f>
        <v>Highway Department</v>
      </c>
      <c r="C1373" t="s">
        <v>342</v>
      </c>
      <c r="D1373" s="3">
        <v>42663</v>
      </c>
      <c r="E1373" s="11" t="s">
        <v>493</v>
      </c>
      <c r="F1373">
        <v>30</v>
      </c>
      <c r="G1373" t="s">
        <v>344</v>
      </c>
      <c r="H1373" t="s">
        <v>345</v>
      </c>
      <c r="I1373">
        <v>127</v>
      </c>
      <c r="J1373">
        <v>0</v>
      </c>
      <c r="K1373">
        <v>0</v>
      </c>
      <c r="L1373">
        <v>14.15</v>
      </c>
      <c r="M1373">
        <v>31.31</v>
      </c>
      <c r="N1373">
        <v>45.48</v>
      </c>
      <c r="O1373">
        <v>2016</v>
      </c>
      <c r="P1373">
        <v>10</v>
      </c>
      <c r="Q1373">
        <v>20</v>
      </c>
      <c r="R1373">
        <v>20160920</v>
      </c>
      <c r="S1373" s="237" t="str">
        <f t="shared" si="27"/>
        <v>Oct</v>
      </c>
    </row>
    <row r="1374" spans="1:19" x14ac:dyDescent="0.25">
      <c r="A1374">
        <v>3872136500</v>
      </c>
      <c r="B1374" t="str">
        <f>VLOOKUP(A1374,'Energy Provider Accounts'!C:D,2,FALSE)</f>
        <v>Highway Department</v>
      </c>
      <c r="C1374" t="s">
        <v>342</v>
      </c>
      <c r="D1374" s="3">
        <v>42692</v>
      </c>
      <c r="E1374" s="11" t="s">
        <v>516</v>
      </c>
      <c r="F1374">
        <v>30</v>
      </c>
      <c r="G1374" t="s">
        <v>413</v>
      </c>
      <c r="H1374" t="s">
        <v>345</v>
      </c>
      <c r="I1374">
        <v>228</v>
      </c>
      <c r="J1374">
        <v>0</v>
      </c>
      <c r="K1374">
        <v>0</v>
      </c>
      <c r="L1374">
        <v>29.05</v>
      </c>
      <c r="M1374">
        <v>26.58</v>
      </c>
      <c r="N1374">
        <v>55.64</v>
      </c>
      <c r="O1374">
        <v>2016</v>
      </c>
      <c r="P1374">
        <v>11</v>
      </c>
      <c r="Q1374">
        <v>18</v>
      </c>
      <c r="R1374">
        <v>20161019</v>
      </c>
      <c r="S1374" s="237" t="str">
        <f t="shared" si="27"/>
        <v>Nov</v>
      </c>
    </row>
    <row r="1375" spans="1:19" x14ac:dyDescent="0.25">
      <c r="A1375">
        <v>3872136500</v>
      </c>
      <c r="B1375" t="str">
        <f>VLOOKUP(A1375,'Energy Provider Accounts'!C:D,2,FALSE)</f>
        <v>Highway Department</v>
      </c>
      <c r="C1375" t="s">
        <v>342</v>
      </c>
      <c r="D1375" s="3">
        <v>42725</v>
      </c>
      <c r="E1375" s="11" t="s">
        <v>495</v>
      </c>
      <c r="F1375">
        <v>30</v>
      </c>
      <c r="G1375" t="s">
        <v>344</v>
      </c>
      <c r="H1375" t="s">
        <v>345</v>
      </c>
      <c r="I1375">
        <v>960</v>
      </c>
      <c r="J1375">
        <v>0</v>
      </c>
      <c r="K1375">
        <v>0</v>
      </c>
      <c r="L1375">
        <v>130.03</v>
      </c>
      <c r="M1375">
        <v>-4.93</v>
      </c>
      <c r="N1375">
        <v>125.13</v>
      </c>
      <c r="O1375">
        <v>2016</v>
      </c>
      <c r="P1375">
        <v>12</v>
      </c>
      <c r="Q1375">
        <v>21</v>
      </c>
      <c r="R1375">
        <v>20161121</v>
      </c>
      <c r="S1375" s="237" t="str">
        <f t="shared" si="27"/>
        <v>Dec</v>
      </c>
    </row>
    <row r="1376" spans="1:19" x14ac:dyDescent="0.25">
      <c r="A1376">
        <v>3872136500</v>
      </c>
      <c r="B1376" t="str">
        <f>VLOOKUP(A1376,'Energy Provider Accounts'!C:D,2,FALSE)</f>
        <v>Highway Department</v>
      </c>
      <c r="C1376" t="s">
        <v>342</v>
      </c>
      <c r="D1376" s="3">
        <v>42759</v>
      </c>
      <c r="E1376" s="11" t="s">
        <v>575</v>
      </c>
      <c r="F1376">
        <v>30</v>
      </c>
      <c r="G1376" t="s">
        <v>413</v>
      </c>
      <c r="H1376" t="s">
        <v>345</v>
      </c>
      <c r="I1376">
        <v>1132</v>
      </c>
      <c r="J1376">
        <v>0</v>
      </c>
      <c r="K1376">
        <v>0</v>
      </c>
      <c r="L1376">
        <v>133.34</v>
      </c>
      <c r="M1376">
        <v>-2.88</v>
      </c>
      <c r="N1376">
        <v>130.5</v>
      </c>
      <c r="O1376">
        <v>2017</v>
      </c>
      <c r="P1376">
        <v>1</v>
      </c>
      <c r="Q1376">
        <v>24</v>
      </c>
      <c r="R1376">
        <v>20161225</v>
      </c>
      <c r="S1376" s="237" t="str">
        <f t="shared" si="27"/>
        <v>Jan</v>
      </c>
    </row>
    <row r="1377" spans="1:19" x14ac:dyDescent="0.25">
      <c r="A1377">
        <v>3872136500</v>
      </c>
      <c r="B1377" t="str">
        <f>VLOOKUP(A1377,'Energy Provider Accounts'!C:D,2,FALSE)</f>
        <v>Highway Department</v>
      </c>
      <c r="C1377" t="s">
        <v>342</v>
      </c>
      <c r="D1377" s="3">
        <v>42789</v>
      </c>
      <c r="E1377" s="11" t="s">
        <v>497</v>
      </c>
      <c r="F1377">
        <v>30</v>
      </c>
      <c r="G1377" t="s">
        <v>413</v>
      </c>
      <c r="H1377" t="s">
        <v>345</v>
      </c>
      <c r="I1377">
        <v>951</v>
      </c>
      <c r="J1377">
        <v>0</v>
      </c>
      <c r="K1377">
        <v>0</v>
      </c>
      <c r="L1377">
        <v>143.6</v>
      </c>
      <c r="M1377">
        <v>-19.79</v>
      </c>
      <c r="N1377">
        <v>123.87</v>
      </c>
      <c r="O1377">
        <v>2017</v>
      </c>
      <c r="P1377">
        <v>2</v>
      </c>
      <c r="Q1377">
        <v>23</v>
      </c>
      <c r="R1377">
        <v>20170124</v>
      </c>
      <c r="S1377" s="237" t="str">
        <f t="shared" si="27"/>
        <v>Feb</v>
      </c>
    </row>
    <row r="1378" spans="1:19" x14ac:dyDescent="0.25">
      <c r="A1378">
        <v>3872136500</v>
      </c>
      <c r="B1378" t="str">
        <f>VLOOKUP(A1378,'Energy Provider Accounts'!C:D,2,FALSE)</f>
        <v>Highway Department</v>
      </c>
      <c r="C1378" t="s">
        <v>342</v>
      </c>
      <c r="D1378" s="3">
        <v>42817</v>
      </c>
      <c r="E1378" s="11" t="s">
        <v>498</v>
      </c>
      <c r="F1378">
        <v>30</v>
      </c>
      <c r="G1378" t="s">
        <v>413</v>
      </c>
      <c r="H1378" t="s">
        <v>345</v>
      </c>
      <c r="I1378">
        <v>392</v>
      </c>
      <c r="J1378">
        <v>0</v>
      </c>
      <c r="K1378">
        <v>0</v>
      </c>
      <c r="L1378">
        <v>49.95</v>
      </c>
      <c r="M1378">
        <v>17.37</v>
      </c>
      <c r="N1378">
        <v>67.349999999999994</v>
      </c>
      <c r="O1378">
        <v>2017</v>
      </c>
      <c r="P1378">
        <v>3</v>
      </c>
      <c r="Q1378">
        <v>23</v>
      </c>
      <c r="R1378">
        <v>20170221</v>
      </c>
      <c r="S1378" s="237" t="str">
        <f t="shared" si="27"/>
        <v>Mar</v>
      </c>
    </row>
    <row r="1379" spans="1:19" x14ac:dyDescent="0.25">
      <c r="A1379">
        <v>3872136500</v>
      </c>
      <c r="B1379" t="str">
        <f>VLOOKUP(A1379,'Energy Provider Accounts'!C:D,2,FALSE)</f>
        <v>Highway Department</v>
      </c>
      <c r="C1379" t="s">
        <v>342</v>
      </c>
      <c r="D1379" s="3">
        <v>42844</v>
      </c>
      <c r="E1379" s="11" t="s">
        <v>576</v>
      </c>
      <c r="F1379">
        <v>30</v>
      </c>
      <c r="G1379" t="s">
        <v>344</v>
      </c>
      <c r="H1379" t="s">
        <v>345</v>
      </c>
      <c r="I1379">
        <v>1764</v>
      </c>
      <c r="J1379">
        <v>0</v>
      </c>
      <c r="K1379">
        <v>0</v>
      </c>
      <c r="L1379">
        <v>224.92</v>
      </c>
      <c r="M1379">
        <v>-44.61</v>
      </c>
      <c r="N1379">
        <v>180.38</v>
      </c>
      <c r="O1379">
        <v>2017</v>
      </c>
      <c r="P1379">
        <v>4</v>
      </c>
      <c r="Q1379">
        <v>19</v>
      </c>
      <c r="R1379">
        <v>20170320</v>
      </c>
      <c r="S1379" s="237" t="str">
        <f t="shared" si="27"/>
        <v>Apr</v>
      </c>
    </row>
    <row r="1380" spans="1:19" x14ac:dyDescent="0.25">
      <c r="A1380">
        <v>3872136500</v>
      </c>
      <c r="B1380" t="str">
        <f>VLOOKUP(A1380,'Energy Provider Accounts'!C:D,2,FALSE)</f>
        <v>Highway Department</v>
      </c>
      <c r="C1380" t="s">
        <v>342</v>
      </c>
      <c r="D1380" s="3">
        <v>42877</v>
      </c>
      <c r="E1380" s="11" t="s">
        <v>500</v>
      </c>
      <c r="F1380">
        <v>30</v>
      </c>
      <c r="G1380" t="s">
        <v>413</v>
      </c>
      <c r="H1380" t="s">
        <v>345</v>
      </c>
      <c r="I1380">
        <v>162</v>
      </c>
      <c r="J1380">
        <v>0</v>
      </c>
      <c r="K1380">
        <v>0</v>
      </c>
      <c r="L1380">
        <v>29.56</v>
      </c>
      <c r="M1380">
        <v>23.1</v>
      </c>
      <c r="N1380">
        <v>52.69</v>
      </c>
      <c r="O1380">
        <v>2017</v>
      </c>
      <c r="P1380">
        <v>5</v>
      </c>
      <c r="Q1380">
        <v>22</v>
      </c>
      <c r="R1380">
        <v>20170422</v>
      </c>
      <c r="S1380" s="237" t="str">
        <f t="shared" si="27"/>
        <v>May</v>
      </c>
    </row>
    <row r="1381" spans="1:19" x14ac:dyDescent="0.25">
      <c r="A1381">
        <v>3872136500</v>
      </c>
      <c r="B1381" t="str">
        <f>VLOOKUP(A1381,'Energy Provider Accounts'!C:D,2,FALSE)</f>
        <v>Highway Department</v>
      </c>
      <c r="C1381" t="s">
        <v>342</v>
      </c>
      <c r="D1381" s="3">
        <v>42906</v>
      </c>
      <c r="E1381" s="11" t="s">
        <v>577</v>
      </c>
      <c r="F1381">
        <v>60</v>
      </c>
      <c r="G1381" t="s">
        <v>344</v>
      </c>
      <c r="H1381" t="s">
        <v>345</v>
      </c>
      <c r="I1381">
        <v>141</v>
      </c>
      <c r="J1381">
        <v>0</v>
      </c>
      <c r="K1381">
        <v>0</v>
      </c>
      <c r="L1381">
        <v>23.15</v>
      </c>
      <c r="M1381">
        <v>60.96</v>
      </c>
      <c r="N1381">
        <v>84.15</v>
      </c>
      <c r="O1381">
        <v>2017</v>
      </c>
      <c r="P1381">
        <v>6</v>
      </c>
      <c r="Q1381">
        <v>20</v>
      </c>
      <c r="R1381">
        <v>20170421</v>
      </c>
      <c r="S1381" s="237" t="str">
        <f t="shared" si="27"/>
        <v>Jun</v>
      </c>
    </row>
    <row r="1382" spans="1:19" x14ac:dyDescent="0.25">
      <c r="A1382">
        <v>3872136500</v>
      </c>
      <c r="B1382" t="str">
        <f>VLOOKUP(A1382,'Energy Provider Accounts'!C:D,2,FALSE)</f>
        <v>Highway Department</v>
      </c>
      <c r="C1382" t="s">
        <v>342</v>
      </c>
      <c r="D1382" s="3">
        <v>42937</v>
      </c>
      <c r="E1382" s="11" t="s">
        <v>578</v>
      </c>
      <c r="F1382">
        <v>30</v>
      </c>
      <c r="G1382" t="s">
        <v>413</v>
      </c>
      <c r="H1382" t="s">
        <v>345</v>
      </c>
      <c r="I1382">
        <v>87</v>
      </c>
      <c r="J1382">
        <v>0</v>
      </c>
      <c r="K1382">
        <v>0</v>
      </c>
      <c r="L1382">
        <v>10.61</v>
      </c>
      <c r="M1382">
        <v>31.91</v>
      </c>
      <c r="N1382">
        <v>42.53</v>
      </c>
      <c r="O1382">
        <v>2017</v>
      </c>
      <c r="P1382">
        <v>7</v>
      </c>
      <c r="Q1382">
        <v>21</v>
      </c>
      <c r="R1382">
        <v>20170621</v>
      </c>
      <c r="S1382" s="237" t="str">
        <f t="shared" si="27"/>
        <v>Jul</v>
      </c>
    </row>
    <row r="1383" spans="1:19" x14ac:dyDescent="0.25">
      <c r="A1383">
        <v>3872136500</v>
      </c>
      <c r="B1383" t="str">
        <f>VLOOKUP(A1383,'Energy Provider Accounts'!C:D,2,FALSE)</f>
        <v>Highway Department</v>
      </c>
      <c r="C1383" t="s">
        <v>342</v>
      </c>
      <c r="D1383" s="3">
        <v>42964</v>
      </c>
      <c r="E1383" s="11" t="s">
        <v>579</v>
      </c>
      <c r="F1383">
        <v>30</v>
      </c>
      <c r="G1383" t="s">
        <v>344</v>
      </c>
      <c r="H1383" t="s">
        <v>345</v>
      </c>
      <c r="I1383">
        <v>78</v>
      </c>
      <c r="J1383">
        <v>0</v>
      </c>
      <c r="K1383">
        <v>0</v>
      </c>
      <c r="L1383">
        <v>12.08</v>
      </c>
      <c r="M1383">
        <v>31.66</v>
      </c>
      <c r="N1383">
        <v>43.76</v>
      </c>
      <c r="O1383">
        <v>2017</v>
      </c>
      <c r="P1383">
        <v>8</v>
      </c>
      <c r="Q1383">
        <v>17</v>
      </c>
      <c r="R1383">
        <v>20170718</v>
      </c>
      <c r="S1383" s="237" t="str">
        <f t="shared" si="27"/>
        <v>Aug</v>
      </c>
    </row>
    <row r="1384" spans="1:19" x14ac:dyDescent="0.25">
      <c r="A1384">
        <v>3872136500</v>
      </c>
      <c r="B1384" t="str">
        <f>VLOOKUP(A1384,'Energy Provider Accounts'!C:D,2,FALSE)</f>
        <v>Highway Department</v>
      </c>
      <c r="C1384" t="s">
        <v>342</v>
      </c>
      <c r="D1384" s="3">
        <v>42998</v>
      </c>
      <c r="E1384" s="11" t="s">
        <v>580</v>
      </c>
      <c r="F1384">
        <v>30</v>
      </c>
      <c r="G1384" t="s">
        <v>413</v>
      </c>
      <c r="H1384" t="s">
        <v>345</v>
      </c>
      <c r="I1384">
        <v>180</v>
      </c>
      <c r="J1384">
        <v>0</v>
      </c>
      <c r="K1384">
        <v>0</v>
      </c>
      <c r="L1384">
        <v>1.57</v>
      </c>
      <c r="M1384">
        <v>40.24</v>
      </c>
      <c r="N1384">
        <v>41.83</v>
      </c>
      <c r="O1384">
        <v>2017</v>
      </c>
      <c r="P1384">
        <v>9</v>
      </c>
      <c r="Q1384">
        <v>20</v>
      </c>
      <c r="R1384">
        <v>20170821</v>
      </c>
      <c r="S1384" s="237" t="str">
        <f t="shared" si="27"/>
        <v>Sep</v>
      </c>
    </row>
    <row r="1385" spans="1:19" x14ac:dyDescent="0.25">
      <c r="A1385">
        <v>3872136500</v>
      </c>
      <c r="B1385" t="str">
        <f>VLOOKUP(A1385,'Energy Provider Accounts'!C:D,2,FALSE)</f>
        <v>Highway Department</v>
      </c>
      <c r="C1385" t="s">
        <v>342</v>
      </c>
      <c r="D1385" s="3">
        <v>43027</v>
      </c>
      <c r="E1385" s="11" t="s">
        <v>505</v>
      </c>
      <c r="F1385">
        <v>30</v>
      </c>
      <c r="G1385" t="s">
        <v>344</v>
      </c>
      <c r="H1385" t="s">
        <v>345</v>
      </c>
      <c r="I1385">
        <v>267</v>
      </c>
      <c r="J1385">
        <v>0</v>
      </c>
      <c r="K1385">
        <v>0</v>
      </c>
      <c r="L1385">
        <v>2.2200000000000002</v>
      </c>
      <c r="M1385">
        <v>42.78</v>
      </c>
      <c r="N1385">
        <v>45.02</v>
      </c>
      <c r="O1385">
        <v>2017</v>
      </c>
      <c r="P1385">
        <v>10</v>
      </c>
      <c r="Q1385">
        <v>19</v>
      </c>
      <c r="R1385">
        <v>20170919</v>
      </c>
      <c r="S1385" s="237" t="str">
        <f t="shared" si="27"/>
        <v>Oct</v>
      </c>
    </row>
    <row r="1386" spans="1:19" x14ac:dyDescent="0.25">
      <c r="A1386">
        <v>3872136500</v>
      </c>
      <c r="B1386" t="str">
        <f>VLOOKUP(A1386,'Energy Provider Accounts'!C:D,2,FALSE)</f>
        <v>Highway Department</v>
      </c>
      <c r="C1386" t="s">
        <v>342</v>
      </c>
      <c r="D1386" s="3">
        <v>43056</v>
      </c>
      <c r="E1386" s="11" t="s">
        <v>511</v>
      </c>
      <c r="F1386">
        <v>30</v>
      </c>
      <c r="G1386" t="s">
        <v>413</v>
      </c>
      <c r="H1386" t="s">
        <v>345</v>
      </c>
      <c r="I1386">
        <v>574</v>
      </c>
      <c r="J1386">
        <v>0</v>
      </c>
      <c r="K1386">
        <v>0</v>
      </c>
      <c r="L1386">
        <v>4.75</v>
      </c>
      <c r="M1386">
        <v>51.74</v>
      </c>
      <c r="N1386">
        <v>56.51</v>
      </c>
      <c r="O1386">
        <v>2017</v>
      </c>
      <c r="P1386">
        <v>11</v>
      </c>
      <c r="Q1386">
        <v>17</v>
      </c>
      <c r="R1386">
        <v>20171018</v>
      </c>
      <c r="S1386" s="237" t="str">
        <f t="shared" si="27"/>
        <v>Nov</v>
      </c>
    </row>
    <row r="1387" spans="1:19" x14ac:dyDescent="0.25">
      <c r="A1387">
        <v>3872136500</v>
      </c>
      <c r="B1387" t="str">
        <f>VLOOKUP(A1387,'Energy Provider Accounts'!C:D,2,FALSE)</f>
        <v>Highway Department</v>
      </c>
      <c r="C1387" t="s">
        <v>342</v>
      </c>
      <c r="D1387" s="3">
        <v>43088</v>
      </c>
      <c r="E1387" s="11" t="s">
        <v>581</v>
      </c>
      <c r="F1387">
        <v>30</v>
      </c>
      <c r="G1387" t="s">
        <v>344</v>
      </c>
      <c r="H1387" t="s">
        <v>345</v>
      </c>
      <c r="I1387">
        <v>23</v>
      </c>
      <c r="J1387">
        <v>0</v>
      </c>
      <c r="K1387">
        <v>0</v>
      </c>
      <c r="L1387">
        <v>0.18</v>
      </c>
      <c r="M1387">
        <v>35.67</v>
      </c>
      <c r="N1387">
        <v>35.86</v>
      </c>
      <c r="O1387">
        <v>2017</v>
      </c>
      <c r="P1387">
        <v>12</v>
      </c>
      <c r="Q1387">
        <v>19</v>
      </c>
      <c r="R1387">
        <v>20171119</v>
      </c>
      <c r="S1387" s="237" t="str">
        <f t="shared" si="27"/>
        <v>Dec</v>
      </c>
    </row>
    <row r="1388" spans="1:19" x14ac:dyDescent="0.25">
      <c r="A1388">
        <v>3872136600</v>
      </c>
      <c r="B1388" t="str">
        <f>VLOOKUP(A1388,'Energy Provider Accounts'!C:D,2,FALSE)</f>
        <v>Highway Department</v>
      </c>
      <c r="C1388" t="s">
        <v>342</v>
      </c>
      <c r="D1388" s="3">
        <v>42419</v>
      </c>
      <c r="E1388" s="11" t="s">
        <v>570</v>
      </c>
      <c r="F1388">
        <v>60</v>
      </c>
      <c r="G1388" t="s">
        <v>344</v>
      </c>
      <c r="H1388" t="s">
        <v>345</v>
      </c>
      <c r="I1388">
        <v>1558</v>
      </c>
      <c r="J1388">
        <v>0</v>
      </c>
      <c r="K1388">
        <v>0</v>
      </c>
      <c r="L1388">
        <v>8.2100000000000009</v>
      </c>
      <c r="M1388">
        <v>82.99</v>
      </c>
      <c r="N1388">
        <v>91.25</v>
      </c>
      <c r="O1388">
        <v>2016</v>
      </c>
      <c r="P1388">
        <v>2</v>
      </c>
      <c r="Q1388">
        <v>19</v>
      </c>
      <c r="R1388">
        <v>20151221</v>
      </c>
      <c r="S1388" s="237" t="str">
        <f t="shared" si="27"/>
        <v>Feb</v>
      </c>
    </row>
    <row r="1389" spans="1:19" x14ac:dyDescent="0.25">
      <c r="A1389">
        <v>3872136600</v>
      </c>
      <c r="B1389" t="str">
        <f>VLOOKUP(A1389,'Energy Provider Accounts'!C:D,2,FALSE)</f>
        <v>Highway Department</v>
      </c>
      <c r="C1389" t="s">
        <v>342</v>
      </c>
      <c r="D1389" s="3">
        <v>42481</v>
      </c>
      <c r="E1389" s="11" t="s">
        <v>571</v>
      </c>
      <c r="F1389">
        <v>60</v>
      </c>
      <c r="G1389" t="s">
        <v>344</v>
      </c>
      <c r="H1389" t="s">
        <v>345</v>
      </c>
      <c r="I1389">
        <v>1499</v>
      </c>
      <c r="J1389">
        <v>0</v>
      </c>
      <c r="K1389">
        <v>0</v>
      </c>
      <c r="L1389">
        <v>15.39</v>
      </c>
      <c r="M1389">
        <v>82.48</v>
      </c>
      <c r="N1389">
        <v>97.9</v>
      </c>
      <c r="O1389">
        <v>2016</v>
      </c>
      <c r="P1389">
        <v>4</v>
      </c>
      <c r="Q1389">
        <v>21</v>
      </c>
      <c r="R1389">
        <v>20160221</v>
      </c>
      <c r="S1389" s="237" t="str">
        <f t="shared" si="27"/>
        <v>Apr</v>
      </c>
    </row>
    <row r="1390" spans="1:19" x14ac:dyDescent="0.25">
      <c r="A1390">
        <v>3872136600</v>
      </c>
      <c r="B1390" t="str">
        <f>VLOOKUP(A1390,'Energy Provider Accounts'!C:D,2,FALSE)</f>
        <v>Highway Department</v>
      </c>
      <c r="C1390" t="s">
        <v>342</v>
      </c>
      <c r="D1390" s="3">
        <v>42541</v>
      </c>
      <c r="E1390" s="11" t="s">
        <v>572</v>
      </c>
      <c r="F1390">
        <v>60</v>
      </c>
      <c r="G1390" t="s">
        <v>344</v>
      </c>
      <c r="H1390" t="s">
        <v>345</v>
      </c>
      <c r="I1390">
        <v>2127</v>
      </c>
      <c r="J1390">
        <v>0</v>
      </c>
      <c r="K1390">
        <v>0</v>
      </c>
      <c r="L1390">
        <v>13.06</v>
      </c>
      <c r="M1390">
        <v>87.72</v>
      </c>
      <c r="N1390">
        <v>100.82</v>
      </c>
      <c r="O1390">
        <v>2016</v>
      </c>
      <c r="P1390">
        <v>6</v>
      </c>
      <c r="Q1390">
        <v>20</v>
      </c>
      <c r="R1390">
        <v>20160421</v>
      </c>
      <c r="S1390" s="237" t="str">
        <f t="shared" si="27"/>
        <v>Jun</v>
      </c>
    </row>
    <row r="1391" spans="1:19" x14ac:dyDescent="0.25">
      <c r="A1391">
        <v>3872136600</v>
      </c>
      <c r="B1391" t="str">
        <f>VLOOKUP(A1391,'Energy Provider Accounts'!C:D,2,FALSE)</f>
        <v>Highway Department</v>
      </c>
      <c r="C1391" t="s">
        <v>342</v>
      </c>
      <c r="D1391" s="3">
        <v>42573</v>
      </c>
      <c r="E1391" s="11" t="s">
        <v>573</v>
      </c>
      <c r="F1391">
        <v>30</v>
      </c>
      <c r="G1391" t="s">
        <v>413</v>
      </c>
      <c r="H1391" t="s">
        <v>345</v>
      </c>
      <c r="I1391">
        <v>1721</v>
      </c>
      <c r="J1391">
        <v>0</v>
      </c>
      <c r="K1391">
        <v>0</v>
      </c>
      <c r="L1391">
        <v>9.5</v>
      </c>
      <c r="M1391">
        <v>59.9</v>
      </c>
      <c r="N1391">
        <v>69.430000000000007</v>
      </c>
      <c r="O1391">
        <v>2016</v>
      </c>
      <c r="P1391">
        <v>7</v>
      </c>
      <c r="Q1391">
        <v>22</v>
      </c>
      <c r="R1391">
        <v>20160622</v>
      </c>
      <c r="S1391" s="237" t="str">
        <f t="shared" si="27"/>
        <v>Jul</v>
      </c>
    </row>
    <row r="1392" spans="1:19" x14ac:dyDescent="0.25">
      <c r="A1392">
        <v>3872136600</v>
      </c>
      <c r="B1392" t="str">
        <f>VLOOKUP(A1392,'Energy Provider Accounts'!C:D,2,FALSE)</f>
        <v>Highway Department</v>
      </c>
      <c r="C1392" t="s">
        <v>342</v>
      </c>
      <c r="D1392" s="3">
        <v>42600</v>
      </c>
      <c r="E1392" s="11" t="s">
        <v>574</v>
      </c>
      <c r="F1392">
        <v>30</v>
      </c>
      <c r="G1392" t="s">
        <v>344</v>
      </c>
      <c r="H1392" t="s">
        <v>345</v>
      </c>
      <c r="I1392">
        <v>1996</v>
      </c>
      <c r="J1392">
        <v>0</v>
      </c>
      <c r="K1392">
        <v>0</v>
      </c>
      <c r="L1392">
        <v>16.23</v>
      </c>
      <c r="M1392">
        <v>70.58</v>
      </c>
      <c r="N1392">
        <v>86.84</v>
      </c>
      <c r="O1392">
        <v>2016</v>
      </c>
      <c r="P1392">
        <v>8</v>
      </c>
      <c r="Q1392">
        <v>18</v>
      </c>
      <c r="R1392">
        <v>20160719</v>
      </c>
      <c r="S1392" s="237" t="str">
        <f t="shared" si="27"/>
        <v>Aug</v>
      </c>
    </row>
    <row r="1393" spans="1:19" x14ac:dyDescent="0.25">
      <c r="A1393">
        <v>3872136600</v>
      </c>
      <c r="B1393" t="str">
        <f>VLOOKUP(A1393,'Energy Provider Accounts'!C:D,2,FALSE)</f>
        <v>Highway Department</v>
      </c>
      <c r="C1393" t="s">
        <v>342</v>
      </c>
      <c r="D1393" s="3">
        <v>42634</v>
      </c>
      <c r="E1393" s="11" t="s">
        <v>509</v>
      </c>
      <c r="F1393">
        <v>30</v>
      </c>
      <c r="G1393" t="s">
        <v>413</v>
      </c>
      <c r="H1393" t="s">
        <v>345</v>
      </c>
      <c r="I1393">
        <v>1490</v>
      </c>
      <c r="J1393">
        <v>0</v>
      </c>
      <c r="K1393">
        <v>0</v>
      </c>
      <c r="L1393">
        <v>12.07</v>
      </c>
      <c r="M1393">
        <v>61.56</v>
      </c>
      <c r="N1393">
        <v>73.66</v>
      </c>
      <c r="O1393">
        <v>2016</v>
      </c>
      <c r="P1393">
        <v>9</v>
      </c>
      <c r="Q1393">
        <v>21</v>
      </c>
      <c r="R1393">
        <v>20160822</v>
      </c>
      <c r="S1393" s="237" t="str">
        <f t="shared" si="27"/>
        <v>Sep</v>
      </c>
    </row>
    <row r="1394" spans="1:19" x14ac:dyDescent="0.25">
      <c r="A1394">
        <v>3872136600</v>
      </c>
      <c r="B1394" t="str">
        <f>VLOOKUP(A1394,'Energy Provider Accounts'!C:D,2,FALSE)</f>
        <v>Highway Department</v>
      </c>
      <c r="C1394" t="s">
        <v>342</v>
      </c>
      <c r="D1394" s="3">
        <v>42663</v>
      </c>
      <c r="E1394" s="11" t="s">
        <v>493</v>
      </c>
      <c r="F1394">
        <v>30</v>
      </c>
      <c r="G1394" t="s">
        <v>344</v>
      </c>
      <c r="H1394" t="s">
        <v>345</v>
      </c>
      <c r="I1394">
        <v>1250</v>
      </c>
      <c r="J1394">
        <v>0</v>
      </c>
      <c r="K1394">
        <v>0</v>
      </c>
      <c r="L1394">
        <v>10.69</v>
      </c>
      <c r="M1394">
        <v>57.28</v>
      </c>
      <c r="N1394">
        <v>67.989999999999995</v>
      </c>
      <c r="O1394">
        <v>2016</v>
      </c>
      <c r="P1394">
        <v>10</v>
      </c>
      <c r="Q1394">
        <v>20</v>
      </c>
      <c r="R1394">
        <v>20160920</v>
      </c>
      <c r="S1394" s="237" t="str">
        <f t="shared" si="27"/>
        <v>Oct</v>
      </c>
    </row>
    <row r="1395" spans="1:19" x14ac:dyDescent="0.25">
      <c r="A1395">
        <v>3872136600</v>
      </c>
      <c r="B1395" t="str">
        <f>VLOOKUP(A1395,'Energy Provider Accounts'!C:D,2,FALSE)</f>
        <v>Highway Department</v>
      </c>
      <c r="C1395" t="s">
        <v>342</v>
      </c>
      <c r="D1395" s="3">
        <v>42692</v>
      </c>
      <c r="E1395" s="11" t="s">
        <v>516</v>
      </c>
      <c r="F1395">
        <v>30</v>
      </c>
      <c r="G1395" t="s">
        <v>413</v>
      </c>
      <c r="H1395" t="s">
        <v>345</v>
      </c>
      <c r="I1395">
        <v>642</v>
      </c>
      <c r="J1395">
        <v>0</v>
      </c>
      <c r="K1395">
        <v>0</v>
      </c>
      <c r="L1395">
        <v>5.65</v>
      </c>
      <c r="M1395">
        <v>46.44</v>
      </c>
      <c r="N1395">
        <v>52.11</v>
      </c>
      <c r="O1395">
        <v>2016</v>
      </c>
      <c r="P1395">
        <v>11</v>
      </c>
      <c r="Q1395">
        <v>18</v>
      </c>
      <c r="R1395">
        <v>20161019</v>
      </c>
      <c r="S1395" s="237" t="str">
        <f t="shared" si="27"/>
        <v>Nov</v>
      </c>
    </row>
    <row r="1396" spans="1:19" x14ac:dyDescent="0.25">
      <c r="A1396">
        <v>3872136600</v>
      </c>
      <c r="B1396" t="str">
        <f>VLOOKUP(A1396,'Energy Provider Accounts'!C:D,2,FALSE)</f>
        <v>Highway Department</v>
      </c>
      <c r="C1396" t="s">
        <v>342</v>
      </c>
      <c r="D1396" s="3">
        <v>42724</v>
      </c>
      <c r="E1396" s="11" t="s">
        <v>582</v>
      </c>
      <c r="F1396">
        <v>30</v>
      </c>
      <c r="G1396" t="s">
        <v>344</v>
      </c>
      <c r="H1396" t="s">
        <v>345</v>
      </c>
      <c r="I1396">
        <v>881</v>
      </c>
      <c r="J1396">
        <v>0</v>
      </c>
      <c r="K1396">
        <v>0</v>
      </c>
      <c r="L1396">
        <v>6.69</v>
      </c>
      <c r="M1396">
        <v>50.7</v>
      </c>
      <c r="N1396">
        <v>57.41</v>
      </c>
      <c r="O1396">
        <v>2016</v>
      </c>
      <c r="P1396">
        <v>12</v>
      </c>
      <c r="Q1396">
        <v>20</v>
      </c>
      <c r="R1396">
        <v>20161120</v>
      </c>
      <c r="S1396" s="237" t="str">
        <f t="shared" si="27"/>
        <v>Dec</v>
      </c>
    </row>
    <row r="1397" spans="1:19" x14ac:dyDescent="0.25">
      <c r="A1397">
        <v>3872136600</v>
      </c>
      <c r="B1397" t="str">
        <f>VLOOKUP(A1397,'Energy Provider Accounts'!C:D,2,FALSE)</f>
        <v>Highway Department</v>
      </c>
      <c r="C1397" t="s">
        <v>342</v>
      </c>
      <c r="D1397" s="3">
        <v>42759</v>
      </c>
      <c r="E1397" s="11" t="s">
        <v>575</v>
      </c>
      <c r="F1397">
        <v>30</v>
      </c>
      <c r="G1397" t="s">
        <v>413</v>
      </c>
      <c r="H1397" t="s">
        <v>345</v>
      </c>
      <c r="I1397">
        <v>908</v>
      </c>
      <c r="J1397">
        <v>0</v>
      </c>
      <c r="K1397">
        <v>0</v>
      </c>
      <c r="L1397">
        <v>5.62</v>
      </c>
      <c r="M1397">
        <v>51.19</v>
      </c>
      <c r="N1397">
        <v>56.83</v>
      </c>
      <c r="O1397">
        <v>2017</v>
      </c>
      <c r="P1397">
        <v>1</v>
      </c>
      <c r="Q1397">
        <v>24</v>
      </c>
      <c r="R1397">
        <v>20161225</v>
      </c>
      <c r="S1397" s="237" t="str">
        <f t="shared" si="27"/>
        <v>Jan</v>
      </c>
    </row>
    <row r="1398" spans="1:19" x14ac:dyDescent="0.25">
      <c r="A1398">
        <v>3872136600</v>
      </c>
      <c r="B1398" t="str">
        <f>VLOOKUP(A1398,'Energy Provider Accounts'!C:D,2,FALSE)</f>
        <v>Highway Department</v>
      </c>
      <c r="C1398" t="s">
        <v>342</v>
      </c>
      <c r="D1398" s="3">
        <v>42789</v>
      </c>
      <c r="E1398" s="11" t="s">
        <v>497</v>
      </c>
      <c r="F1398">
        <v>30</v>
      </c>
      <c r="G1398" t="s">
        <v>413</v>
      </c>
      <c r="H1398" t="s">
        <v>345</v>
      </c>
      <c r="I1398">
        <v>742</v>
      </c>
      <c r="J1398">
        <v>0</v>
      </c>
      <c r="K1398">
        <v>0</v>
      </c>
      <c r="L1398">
        <v>4.29</v>
      </c>
      <c r="M1398">
        <v>42.76</v>
      </c>
      <c r="N1398">
        <v>47.07</v>
      </c>
      <c r="O1398">
        <v>2017</v>
      </c>
      <c r="P1398">
        <v>2</v>
      </c>
      <c r="Q1398">
        <v>23</v>
      </c>
      <c r="R1398">
        <v>20170124</v>
      </c>
      <c r="S1398" s="237" t="str">
        <f t="shared" si="27"/>
        <v>Feb</v>
      </c>
    </row>
    <row r="1399" spans="1:19" x14ac:dyDescent="0.25">
      <c r="A1399">
        <v>3872136600</v>
      </c>
      <c r="B1399" t="str">
        <f>VLOOKUP(A1399,'Energy Provider Accounts'!C:D,2,FALSE)</f>
        <v>Highway Department</v>
      </c>
      <c r="C1399" t="s">
        <v>342</v>
      </c>
      <c r="D1399" s="3">
        <v>42817</v>
      </c>
      <c r="E1399" s="11" t="s">
        <v>498</v>
      </c>
      <c r="F1399">
        <v>30</v>
      </c>
      <c r="G1399" t="s">
        <v>413</v>
      </c>
      <c r="H1399" t="s">
        <v>345</v>
      </c>
      <c r="I1399">
        <v>699</v>
      </c>
      <c r="J1399">
        <v>0</v>
      </c>
      <c r="K1399">
        <v>0</v>
      </c>
      <c r="L1399">
        <v>5.2</v>
      </c>
      <c r="M1399">
        <v>42.3</v>
      </c>
      <c r="N1399">
        <v>47.52</v>
      </c>
      <c r="O1399">
        <v>2017</v>
      </c>
      <c r="P1399">
        <v>3</v>
      </c>
      <c r="Q1399">
        <v>23</v>
      </c>
      <c r="R1399">
        <v>20170221</v>
      </c>
      <c r="S1399" s="237" t="str">
        <f t="shared" si="27"/>
        <v>Mar</v>
      </c>
    </row>
    <row r="1400" spans="1:19" x14ac:dyDescent="0.25">
      <c r="A1400">
        <v>3872136600</v>
      </c>
      <c r="B1400" t="str">
        <f>VLOOKUP(A1400,'Energy Provider Accounts'!C:D,2,FALSE)</f>
        <v>Highway Department</v>
      </c>
      <c r="C1400" t="s">
        <v>342</v>
      </c>
      <c r="D1400" s="3">
        <v>42844</v>
      </c>
      <c r="E1400" s="11" t="s">
        <v>576</v>
      </c>
      <c r="F1400">
        <v>30</v>
      </c>
      <c r="G1400" t="s">
        <v>344</v>
      </c>
      <c r="H1400" t="s">
        <v>345</v>
      </c>
      <c r="I1400">
        <v>785</v>
      </c>
      <c r="J1400">
        <v>0</v>
      </c>
      <c r="K1400">
        <v>0</v>
      </c>
      <c r="L1400">
        <v>5.72</v>
      </c>
      <c r="M1400">
        <v>43.2</v>
      </c>
      <c r="N1400">
        <v>48.94</v>
      </c>
      <c r="O1400">
        <v>2017</v>
      </c>
      <c r="P1400">
        <v>4</v>
      </c>
      <c r="Q1400">
        <v>19</v>
      </c>
      <c r="R1400">
        <v>20170320</v>
      </c>
      <c r="S1400" s="237" t="str">
        <f t="shared" si="27"/>
        <v>Apr</v>
      </c>
    </row>
    <row r="1401" spans="1:19" x14ac:dyDescent="0.25">
      <c r="A1401">
        <v>3872136600</v>
      </c>
      <c r="B1401" t="str">
        <f>VLOOKUP(A1401,'Energy Provider Accounts'!C:D,2,FALSE)</f>
        <v>Highway Department</v>
      </c>
      <c r="C1401" t="s">
        <v>342</v>
      </c>
      <c r="D1401" s="3">
        <v>42877</v>
      </c>
      <c r="E1401" s="11" t="s">
        <v>500</v>
      </c>
      <c r="F1401">
        <v>30</v>
      </c>
      <c r="G1401" t="s">
        <v>413</v>
      </c>
      <c r="H1401" t="s">
        <v>345</v>
      </c>
      <c r="I1401">
        <v>1169</v>
      </c>
      <c r="J1401">
        <v>0</v>
      </c>
      <c r="K1401">
        <v>0</v>
      </c>
      <c r="L1401">
        <v>6.5</v>
      </c>
      <c r="M1401">
        <v>47.19</v>
      </c>
      <c r="N1401">
        <v>53.71</v>
      </c>
      <c r="O1401">
        <v>2017</v>
      </c>
      <c r="P1401">
        <v>5</v>
      </c>
      <c r="Q1401">
        <v>22</v>
      </c>
      <c r="R1401">
        <v>20170422</v>
      </c>
      <c r="S1401" s="237" t="str">
        <f t="shared" si="27"/>
        <v>May</v>
      </c>
    </row>
    <row r="1402" spans="1:19" x14ac:dyDescent="0.25">
      <c r="A1402">
        <v>3872136600</v>
      </c>
      <c r="B1402" t="str">
        <f>VLOOKUP(A1402,'Energy Provider Accounts'!C:D,2,FALSE)</f>
        <v>Highway Department</v>
      </c>
      <c r="C1402" t="s">
        <v>342</v>
      </c>
      <c r="D1402" s="3">
        <v>42906</v>
      </c>
      <c r="E1402" s="11" t="s">
        <v>583</v>
      </c>
      <c r="F1402">
        <v>30</v>
      </c>
      <c r="G1402" t="s">
        <v>344</v>
      </c>
      <c r="H1402" t="s">
        <v>345</v>
      </c>
      <c r="I1402">
        <v>1130</v>
      </c>
      <c r="J1402">
        <v>0</v>
      </c>
      <c r="K1402">
        <v>0</v>
      </c>
      <c r="L1402">
        <v>7.23</v>
      </c>
      <c r="M1402">
        <v>46.79</v>
      </c>
      <c r="N1402">
        <v>54.04</v>
      </c>
      <c r="O1402">
        <v>2017</v>
      </c>
      <c r="P1402">
        <v>6</v>
      </c>
      <c r="Q1402">
        <v>20</v>
      </c>
      <c r="R1402">
        <v>20170521</v>
      </c>
      <c r="S1402" s="237" t="str">
        <f t="shared" si="27"/>
        <v>Jun</v>
      </c>
    </row>
    <row r="1403" spans="1:19" x14ac:dyDescent="0.25">
      <c r="A1403">
        <v>3872136600</v>
      </c>
      <c r="B1403" t="str">
        <f>VLOOKUP(A1403,'Energy Provider Accounts'!C:D,2,FALSE)</f>
        <v>Highway Department</v>
      </c>
      <c r="C1403" t="s">
        <v>342</v>
      </c>
      <c r="D1403" s="3">
        <v>42937</v>
      </c>
      <c r="E1403" s="11" t="s">
        <v>578</v>
      </c>
      <c r="F1403">
        <v>30</v>
      </c>
      <c r="G1403" t="s">
        <v>413</v>
      </c>
      <c r="H1403" t="s">
        <v>345</v>
      </c>
      <c r="I1403">
        <v>1920</v>
      </c>
      <c r="J1403">
        <v>0</v>
      </c>
      <c r="K1403">
        <v>0</v>
      </c>
      <c r="L1403">
        <v>12.13</v>
      </c>
      <c r="M1403">
        <v>68.989999999999995</v>
      </c>
      <c r="N1403">
        <v>81.150000000000006</v>
      </c>
      <c r="O1403">
        <v>2017</v>
      </c>
      <c r="P1403">
        <v>7</v>
      </c>
      <c r="Q1403">
        <v>21</v>
      </c>
      <c r="R1403">
        <v>20170621</v>
      </c>
      <c r="S1403" s="237" t="str">
        <f t="shared" si="27"/>
        <v>Jul</v>
      </c>
    </row>
    <row r="1404" spans="1:19" x14ac:dyDescent="0.25">
      <c r="A1404">
        <v>3872136600</v>
      </c>
      <c r="B1404" t="str">
        <f>VLOOKUP(A1404,'Energy Provider Accounts'!C:D,2,FALSE)</f>
        <v>Highway Department</v>
      </c>
      <c r="C1404" t="s">
        <v>342</v>
      </c>
      <c r="D1404" s="3">
        <v>42964</v>
      </c>
      <c r="E1404" s="11" t="s">
        <v>579</v>
      </c>
      <c r="F1404">
        <v>30</v>
      </c>
      <c r="G1404" t="s">
        <v>344</v>
      </c>
      <c r="H1404" t="s">
        <v>345</v>
      </c>
      <c r="I1404">
        <v>1977</v>
      </c>
      <c r="J1404">
        <v>0</v>
      </c>
      <c r="K1404">
        <v>0</v>
      </c>
      <c r="L1404">
        <v>14.21</v>
      </c>
      <c r="M1404">
        <v>87.39</v>
      </c>
      <c r="N1404">
        <v>101.64</v>
      </c>
      <c r="O1404">
        <v>2017</v>
      </c>
      <c r="P1404">
        <v>8</v>
      </c>
      <c r="Q1404">
        <v>17</v>
      </c>
      <c r="R1404">
        <v>20170718</v>
      </c>
      <c r="S1404" s="237" t="str">
        <f t="shared" si="27"/>
        <v>Aug</v>
      </c>
    </row>
    <row r="1405" spans="1:19" x14ac:dyDescent="0.25">
      <c r="A1405">
        <v>3872136600</v>
      </c>
      <c r="B1405" t="str">
        <f>VLOOKUP(A1405,'Energy Provider Accounts'!C:D,2,FALSE)</f>
        <v>Highway Department</v>
      </c>
      <c r="C1405" t="s">
        <v>342</v>
      </c>
      <c r="D1405" s="3">
        <v>42998</v>
      </c>
      <c r="E1405" s="11" t="s">
        <v>580</v>
      </c>
      <c r="F1405">
        <v>30</v>
      </c>
      <c r="G1405" t="s">
        <v>413</v>
      </c>
      <c r="H1405" t="s">
        <v>345</v>
      </c>
      <c r="I1405">
        <v>1552</v>
      </c>
      <c r="J1405">
        <v>0</v>
      </c>
      <c r="K1405">
        <v>0</v>
      </c>
      <c r="L1405">
        <v>13.52</v>
      </c>
      <c r="M1405">
        <v>80.25</v>
      </c>
      <c r="N1405">
        <v>93.81</v>
      </c>
      <c r="O1405">
        <v>2017</v>
      </c>
      <c r="P1405">
        <v>9</v>
      </c>
      <c r="Q1405">
        <v>20</v>
      </c>
      <c r="R1405">
        <v>20170821</v>
      </c>
      <c r="S1405" s="237" t="str">
        <f t="shared" si="27"/>
        <v>Sep</v>
      </c>
    </row>
    <row r="1406" spans="1:19" x14ac:dyDescent="0.25">
      <c r="A1406">
        <v>3872136600</v>
      </c>
      <c r="B1406" t="str">
        <f>VLOOKUP(A1406,'Energy Provider Accounts'!C:D,2,FALSE)</f>
        <v>Highway Department</v>
      </c>
      <c r="C1406" t="s">
        <v>342</v>
      </c>
      <c r="D1406" s="3">
        <v>43026</v>
      </c>
      <c r="E1406" s="11" t="s">
        <v>584</v>
      </c>
      <c r="F1406">
        <v>30</v>
      </c>
      <c r="G1406" t="s">
        <v>344</v>
      </c>
      <c r="H1406" t="s">
        <v>345</v>
      </c>
      <c r="I1406">
        <v>1657</v>
      </c>
      <c r="J1406">
        <v>0</v>
      </c>
      <c r="K1406">
        <v>0</v>
      </c>
      <c r="L1406">
        <v>13.8</v>
      </c>
      <c r="M1406">
        <v>83.3</v>
      </c>
      <c r="N1406">
        <v>97.14</v>
      </c>
      <c r="O1406">
        <v>2017</v>
      </c>
      <c r="P1406">
        <v>10</v>
      </c>
      <c r="Q1406">
        <v>18</v>
      </c>
      <c r="R1406">
        <v>20170918</v>
      </c>
      <c r="S1406" s="237" t="str">
        <f t="shared" si="27"/>
        <v>Oct</v>
      </c>
    </row>
    <row r="1407" spans="1:19" x14ac:dyDescent="0.25">
      <c r="A1407">
        <v>3872136600</v>
      </c>
      <c r="B1407" t="str">
        <f>VLOOKUP(A1407,'Energy Provider Accounts'!C:D,2,FALSE)</f>
        <v>Highway Department</v>
      </c>
      <c r="C1407" t="s">
        <v>342</v>
      </c>
      <c r="D1407" s="3">
        <v>43056</v>
      </c>
      <c r="E1407" s="11" t="s">
        <v>511</v>
      </c>
      <c r="F1407">
        <v>30</v>
      </c>
      <c r="G1407" t="s">
        <v>413</v>
      </c>
      <c r="H1407" t="s">
        <v>345</v>
      </c>
      <c r="I1407">
        <v>761</v>
      </c>
      <c r="J1407">
        <v>0</v>
      </c>
      <c r="K1407">
        <v>0</v>
      </c>
      <c r="L1407">
        <v>6.28</v>
      </c>
      <c r="M1407">
        <v>57.19</v>
      </c>
      <c r="N1407">
        <v>63.5</v>
      </c>
      <c r="O1407">
        <v>2017</v>
      </c>
      <c r="P1407">
        <v>11</v>
      </c>
      <c r="Q1407">
        <v>17</v>
      </c>
      <c r="R1407">
        <v>20171018</v>
      </c>
      <c r="S1407" s="237" t="str">
        <f t="shared" si="27"/>
        <v>Nov</v>
      </c>
    </row>
    <row r="1408" spans="1:19" x14ac:dyDescent="0.25">
      <c r="A1408">
        <v>3872136600</v>
      </c>
      <c r="B1408" t="str">
        <f>VLOOKUP(A1408,'Energy Provider Accounts'!C:D,2,FALSE)</f>
        <v>Highway Department</v>
      </c>
      <c r="C1408" t="s">
        <v>342</v>
      </c>
      <c r="D1408" s="3">
        <v>43088</v>
      </c>
      <c r="E1408" s="11" t="s">
        <v>581</v>
      </c>
      <c r="F1408">
        <v>30</v>
      </c>
      <c r="G1408" t="s">
        <v>344</v>
      </c>
      <c r="H1408" t="s">
        <v>345</v>
      </c>
      <c r="I1408">
        <v>964</v>
      </c>
      <c r="J1408">
        <v>0</v>
      </c>
      <c r="K1408">
        <v>0</v>
      </c>
      <c r="L1408">
        <v>7.38</v>
      </c>
      <c r="M1408">
        <v>63.1</v>
      </c>
      <c r="N1408">
        <v>70.510000000000005</v>
      </c>
      <c r="O1408">
        <v>2017</v>
      </c>
      <c r="P1408">
        <v>12</v>
      </c>
      <c r="Q1408">
        <v>19</v>
      </c>
      <c r="R1408">
        <v>20171119</v>
      </c>
      <c r="S1408" s="237" t="str">
        <f t="shared" si="27"/>
        <v>Dec</v>
      </c>
    </row>
    <row r="1409" spans="1:19" x14ac:dyDescent="0.25">
      <c r="A1409">
        <v>3872142000</v>
      </c>
      <c r="B1409" t="str">
        <f>VLOOKUP(A1409,'Energy Provider Accounts'!C:D,2,FALSE)</f>
        <v>Highway Department</v>
      </c>
      <c r="C1409" t="s">
        <v>342</v>
      </c>
      <c r="D1409" s="3">
        <v>42419</v>
      </c>
      <c r="E1409" s="11" t="s">
        <v>570</v>
      </c>
      <c r="F1409">
        <v>60</v>
      </c>
      <c r="G1409" t="s">
        <v>344</v>
      </c>
      <c r="H1409" t="s">
        <v>345</v>
      </c>
      <c r="I1409">
        <v>1530</v>
      </c>
      <c r="J1409">
        <v>0</v>
      </c>
      <c r="K1409">
        <v>0</v>
      </c>
      <c r="L1409">
        <v>8.06</v>
      </c>
      <c r="M1409">
        <v>82.75</v>
      </c>
      <c r="N1409">
        <v>90.86</v>
      </c>
      <c r="O1409">
        <v>2016</v>
      </c>
      <c r="P1409">
        <v>2</v>
      </c>
      <c r="Q1409">
        <v>19</v>
      </c>
      <c r="R1409">
        <v>20151221</v>
      </c>
      <c r="S1409" s="237" t="str">
        <f t="shared" si="27"/>
        <v>Feb</v>
      </c>
    </row>
    <row r="1410" spans="1:19" x14ac:dyDescent="0.25">
      <c r="A1410">
        <v>3872142000</v>
      </c>
      <c r="B1410" t="str">
        <f>VLOOKUP(A1410,'Energy Provider Accounts'!C:D,2,FALSE)</f>
        <v>Highway Department</v>
      </c>
      <c r="C1410" t="s">
        <v>342</v>
      </c>
      <c r="D1410" s="3">
        <v>42481</v>
      </c>
      <c r="E1410" s="11" t="s">
        <v>571</v>
      </c>
      <c r="F1410">
        <v>60</v>
      </c>
      <c r="G1410" t="s">
        <v>344</v>
      </c>
      <c r="H1410" t="s">
        <v>345</v>
      </c>
      <c r="I1410">
        <v>1597</v>
      </c>
      <c r="J1410">
        <v>0</v>
      </c>
      <c r="K1410">
        <v>0</v>
      </c>
      <c r="L1410">
        <v>16.399999999999999</v>
      </c>
      <c r="M1410">
        <v>83.31</v>
      </c>
      <c r="N1410">
        <v>99.74</v>
      </c>
      <c r="O1410">
        <v>2016</v>
      </c>
      <c r="P1410">
        <v>4</v>
      </c>
      <c r="Q1410">
        <v>21</v>
      </c>
      <c r="R1410">
        <v>20160221</v>
      </c>
      <c r="S1410" s="237" t="str">
        <f t="shared" ref="S1410:S1473" si="28">CHOOSE(P1410,"Jan","Feb","Mar","Apr","May","Jun","Jul","Aug","Sep","Oct","Nov","Dec")</f>
        <v>Apr</v>
      </c>
    </row>
    <row r="1411" spans="1:19" x14ac:dyDescent="0.25">
      <c r="A1411">
        <v>3872142000</v>
      </c>
      <c r="B1411" t="str">
        <f>VLOOKUP(A1411,'Energy Provider Accounts'!C:D,2,FALSE)</f>
        <v>Highway Department</v>
      </c>
      <c r="C1411" t="s">
        <v>342</v>
      </c>
      <c r="D1411" s="3">
        <v>42541</v>
      </c>
      <c r="E1411" s="11" t="s">
        <v>572</v>
      </c>
      <c r="F1411">
        <v>60</v>
      </c>
      <c r="G1411" t="s">
        <v>344</v>
      </c>
      <c r="H1411" t="s">
        <v>345</v>
      </c>
      <c r="I1411">
        <v>615</v>
      </c>
      <c r="J1411">
        <v>0</v>
      </c>
      <c r="K1411">
        <v>0</v>
      </c>
      <c r="L1411">
        <v>3.77</v>
      </c>
      <c r="M1411">
        <v>75.12</v>
      </c>
      <c r="N1411">
        <v>78.92</v>
      </c>
      <c r="O1411">
        <v>2016</v>
      </c>
      <c r="P1411">
        <v>6</v>
      </c>
      <c r="Q1411">
        <v>20</v>
      </c>
      <c r="R1411">
        <v>20160421</v>
      </c>
      <c r="S1411" s="237" t="str">
        <f t="shared" si="28"/>
        <v>Jun</v>
      </c>
    </row>
    <row r="1412" spans="1:19" x14ac:dyDescent="0.25">
      <c r="A1412">
        <v>3872142000</v>
      </c>
      <c r="B1412" t="str">
        <f>VLOOKUP(A1412,'Energy Provider Accounts'!C:D,2,FALSE)</f>
        <v>Highway Department</v>
      </c>
      <c r="C1412" t="s">
        <v>342</v>
      </c>
      <c r="D1412" s="3">
        <v>42573</v>
      </c>
      <c r="E1412" s="11" t="s">
        <v>573</v>
      </c>
      <c r="F1412">
        <v>30</v>
      </c>
      <c r="G1412" t="s">
        <v>413</v>
      </c>
      <c r="H1412" t="s">
        <v>345</v>
      </c>
      <c r="I1412">
        <v>274</v>
      </c>
      <c r="J1412">
        <v>0</v>
      </c>
      <c r="K1412">
        <v>0</v>
      </c>
      <c r="L1412">
        <v>33.03</v>
      </c>
      <c r="M1412">
        <v>24.45</v>
      </c>
      <c r="N1412">
        <v>57.5</v>
      </c>
      <c r="O1412">
        <v>2016</v>
      </c>
      <c r="P1412">
        <v>7</v>
      </c>
      <c r="Q1412">
        <v>22</v>
      </c>
      <c r="R1412">
        <v>20160622</v>
      </c>
      <c r="S1412" s="237" t="str">
        <f t="shared" si="28"/>
        <v>Jul</v>
      </c>
    </row>
    <row r="1413" spans="1:19" x14ac:dyDescent="0.25">
      <c r="A1413">
        <v>3872142000</v>
      </c>
      <c r="B1413" t="str">
        <f>VLOOKUP(A1413,'Energy Provider Accounts'!C:D,2,FALSE)</f>
        <v>Highway Department</v>
      </c>
      <c r="C1413" t="s">
        <v>342</v>
      </c>
      <c r="D1413" s="3">
        <v>42600</v>
      </c>
      <c r="E1413" s="11" t="s">
        <v>574</v>
      </c>
      <c r="F1413">
        <v>30</v>
      </c>
      <c r="G1413" t="s">
        <v>344</v>
      </c>
      <c r="H1413" t="s">
        <v>345</v>
      </c>
      <c r="I1413">
        <v>113</v>
      </c>
      <c r="J1413">
        <v>0</v>
      </c>
      <c r="K1413">
        <v>0</v>
      </c>
      <c r="L1413">
        <v>13.41</v>
      </c>
      <c r="M1413">
        <v>31.27</v>
      </c>
      <c r="N1413">
        <v>44.7</v>
      </c>
      <c r="O1413">
        <v>2016</v>
      </c>
      <c r="P1413">
        <v>8</v>
      </c>
      <c r="Q1413">
        <v>18</v>
      </c>
      <c r="R1413">
        <v>20160719</v>
      </c>
      <c r="S1413" s="237" t="str">
        <f t="shared" si="28"/>
        <v>Aug</v>
      </c>
    </row>
    <row r="1414" spans="1:19" x14ac:dyDescent="0.25">
      <c r="A1414">
        <v>3872142000</v>
      </c>
      <c r="B1414" t="str">
        <f>VLOOKUP(A1414,'Energy Provider Accounts'!C:D,2,FALSE)</f>
        <v>Highway Department</v>
      </c>
      <c r="C1414" t="s">
        <v>342</v>
      </c>
      <c r="D1414" s="3">
        <v>42634</v>
      </c>
      <c r="E1414" s="11" t="s">
        <v>509</v>
      </c>
      <c r="F1414">
        <v>30</v>
      </c>
      <c r="G1414" t="s">
        <v>413</v>
      </c>
      <c r="H1414" t="s">
        <v>345</v>
      </c>
      <c r="I1414">
        <v>327</v>
      </c>
      <c r="J1414">
        <v>0</v>
      </c>
      <c r="K1414">
        <v>0</v>
      </c>
      <c r="L1414">
        <v>51.14</v>
      </c>
      <c r="M1414">
        <v>18.07</v>
      </c>
      <c r="N1414">
        <v>69.239999999999995</v>
      </c>
      <c r="O1414">
        <v>2016</v>
      </c>
      <c r="P1414">
        <v>9</v>
      </c>
      <c r="Q1414">
        <v>21</v>
      </c>
      <c r="R1414">
        <v>20160822</v>
      </c>
      <c r="S1414" s="237" t="str">
        <f t="shared" si="28"/>
        <v>Sep</v>
      </c>
    </row>
    <row r="1415" spans="1:19" x14ac:dyDescent="0.25">
      <c r="A1415">
        <v>3872142000</v>
      </c>
      <c r="B1415" t="str">
        <f>VLOOKUP(A1415,'Energy Provider Accounts'!C:D,2,FALSE)</f>
        <v>Highway Department</v>
      </c>
      <c r="C1415" t="s">
        <v>342</v>
      </c>
      <c r="D1415" s="3">
        <v>42663</v>
      </c>
      <c r="E1415" s="11" t="s">
        <v>493</v>
      </c>
      <c r="F1415">
        <v>30</v>
      </c>
      <c r="G1415" t="s">
        <v>344</v>
      </c>
      <c r="H1415" t="s">
        <v>345</v>
      </c>
      <c r="I1415">
        <v>318</v>
      </c>
      <c r="J1415">
        <v>0</v>
      </c>
      <c r="K1415">
        <v>0</v>
      </c>
      <c r="L1415">
        <v>35.44</v>
      </c>
      <c r="M1415">
        <v>25.74</v>
      </c>
      <c r="N1415">
        <v>61.2</v>
      </c>
      <c r="O1415">
        <v>2016</v>
      </c>
      <c r="P1415">
        <v>10</v>
      </c>
      <c r="Q1415">
        <v>20</v>
      </c>
      <c r="R1415">
        <v>20160920</v>
      </c>
      <c r="S1415" s="237" t="str">
        <f t="shared" si="28"/>
        <v>Oct</v>
      </c>
    </row>
    <row r="1416" spans="1:19" x14ac:dyDescent="0.25">
      <c r="A1416">
        <v>3872142000</v>
      </c>
      <c r="B1416" t="str">
        <f>VLOOKUP(A1416,'Energy Provider Accounts'!C:D,2,FALSE)</f>
        <v>Highway Department</v>
      </c>
      <c r="C1416" t="s">
        <v>342</v>
      </c>
      <c r="D1416" s="3">
        <v>42692</v>
      </c>
      <c r="E1416" s="11" t="s">
        <v>516</v>
      </c>
      <c r="F1416">
        <v>30</v>
      </c>
      <c r="G1416" t="s">
        <v>413</v>
      </c>
      <c r="H1416" t="s">
        <v>345</v>
      </c>
      <c r="I1416">
        <v>455</v>
      </c>
      <c r="J1416">
        <v>0</v>
      </c>
      <c r="K1416">
        <v>0</v>
      </c>
      <c r="L1416">
        <v>57.95</v>
      </c>
      <c r="M1416">
        <v>18.190000000000001</v>
      </c>
      <c r="N1416">
        <v>76.17</v>
      </c>
      <c r="O1416">
        <v>2016</v>
      </c>
      <c r="P1416">
        <v>11</v>
      </c>
      <c r="Q1416">
        <v>18</v>
      </c>
      <c r="R1416">
        <v>20161019</v>
      </c>
      <c r="S1416" s="237" t="str">
        <f t="shared" si="28"/>
        <v>Nov</v>
      </c>
    </row>
    <row r="1417" spans="1:19" x14ac:dyDescent="0.25">
      <c r="A1417">
        <v>3872142000</v>
      </c>
      <c r="B1417" t="str">
        <f>VLOOKUP(A1417,'Energy Provider Accounts'!C:D,2,FALSE)</f>
        <v>Highway Department</v>
      </c>
      <c r="C1417" t="s">
        <v>342</v>
      </c>
      <c r="D1417" s="3">
        <v>42724</v>
      </c>
      <c r="E1417" s="11" t="s">
        <v>582</v>
      </c>
      <c r="F1417">
        <v>30</v>
      </c>
      <c r="G1417" t="s">
        <v>344</v>
      </c>
      <c r="H1417" t="s">
        <v>345</v>
      </c>
      <c r="I1417">
        <v>761</v>
      </c>
      <c r="J1417">
        <v>0</v>
      </c>
      <c r="K1417">
        <v>0</v>
      </c>
      <c r="L1417">
        <v>104</v>
      </c>
      <c r="M1417">
        <v>2.91</v>
      </c>
      <c r="N1417">
        <v>106.95</v>
      </c>
      <c r="O1417">
        <v>2016</v>
      </c>
      <c r="P1417">
        <v>12</v>
      </c>
      <c r="Q1417">
        <v>20</v>
      </c>
      <c r="R1417">
        <v>20161120</v>
      </c>
      <c r="S1417" s="237" t="str">
        <f t="shared" si="28"/>
        <v>Dec</v>
      </c>
    </row>
    <row r="1418" spans="1:19" x14ac:dyDescent="0.25">
      <c r="A1418">
        <v>3872142000</v>
      </c>
      <c r="B1418" t="str">
        <f>VLOOKUP(A1418,'Energy Provider Accounts'!C:D,2,FALSE)</f>
        <v>Highway Department</v>
      </c>
      <c r="C1418" t="s">
        <v>342</v>
      </c>
      <c r="D1418" s="3">
        <v>42759</v>
      </c>
      <c r="E1418" s="11" t="s">
        <v>575</v>
      </c>
      <c r="F1418">
        <v>30</v>
      </c>
      <c r="G1418" t="s">
        <v>413</v>
      </c>
      <c r="H1418" t="s">
        <v>345</v>
      </c>
      <c r="I1418">
        <v>892</v>
      </c>
      <c r="J1418">
        <v>0</v>
      </c>
      <c r="K1418">
        <v>0</v>
      </c>
      <c r="L1418">
        <v>104.54</v>
      </c>
      <c r="M1418">
        <v>5.44</v>
      </c>
      <c r="N1418">
        <v>110.02</v>
      </c>
      <c r="O1418">
        <v>2017</v>
      </c>
      <c r="P1418">
        <v>1</v>
      </c>
      <c r="Q1418">
        <v>24</v>
      </c>
      <c r="R1418">
        <v>20161225</v>
      </c>
      <c r="S1418" s="237" t="str">
        <f t="shared" si="28"/>
        <v>Jan</v>
      </c>
    </row>
    <row r="1419" spans="1:19" x14ac:dyDescent="0.25">
      <c r="A1419">
        <v>3872142000</v>
      </c>
      <c r="B1419" t="str">
        <f>VLOOKUP(A1419,'Energy Provider Accounts'!C:D,2,FALSE)</f>
        <v>Highway Department</v>
      </c>
      <c r="C1419" t="s">
        <v>342</v>
      </c>
      <c r="D1419" s="3">
        <v>42789</v>
      </c>
      <c r="E1419" s="11" t="s">
        <v>497</v>
      </c>
      <c r="F1419">
        <v>30</v>
      </c>
      <c r="G1419" t="s">
        <v>413</v>
      </c>
      <c r="H1419" t="s">
        <v>345</v>
      </c>
      <c r="I1419">
        <v>729</v>
      </c>
      <c r="J1419">
        <v>0</v>
      </c>
      <c r="K1419">
        <v>0</v>
      </c>
      <c r="L1419">
        <v>110.06</v>
      </c>
      <c r="M1419">
        <v>-7.01</v>
      </c>
      <c r="N1419">
        <v>103.1</v>
      </c>
      <c r="O1419">
        <v>2017</v>
      </c>
      <c r="P1419">
        <v>2</v>
      </c>
      <c r="Q1419">
        <v>23</v>
      </c>
      <c r="R1419">
        <v>20170124</v>
      </c>
      <c r="S1419" s="237" t="str">
        <f t="shared" si="28"/>
        <v>Feb</v>
      </c>
    </row>
    <row r="1420" spans="1:19" x14ac:dyDescent="0.25">
      <c r="A1420">
        <v>3872142000</v>
      </c>
      <c r="B1420" t="str">
        <f>VLOOKUP(A1420,'Energy Provider Accounts'!C:D,2,FALSE)</f>
        <v>Highway Department</v>
      </c>
      <c r="C1420" t="s">
        <v>342</v>
      </c>
      <c r="D1420" s="3">
        <v>42817</v>
      </c>
      <c r="E1420" s="11" t="s">
        <v>498</v>
      </c>
      <c r="F1420">
        <v>30</v>
      </c>
      <c r="G1420" t="s">
        <v>413</v>
      </c>
      <c r="H1420" t="s">
        <v>345</v>
      </c>
      <c r="I1420">
        <v>745</v>
      </c>
      <c r="J1420">
        <v>0</v>
      </c>
      <c r="K1420">
        <v>0</v>
      </c>
      <c r="L1420">
        <v>94.93</v>
      </c>
      <c r="M1420">
        <v>1.47</v>
      </c>
      <c r="N1420">
        <v>96.44</v>
      </c>
      <c r="O1420">
        <v>2017</v>
      </c>
      <c r="P1420">
        <v>3</v>
      </c>
      <c r="Q1420">
        <v>23</v>
      </c>
      <c r="R1420">
        <v>20170221</v>
      </c>
      <c r="S1420" s="237" t="str">
        <f t="shared" si="28"/>
        <v>Mar</v>
      </c>
    </row>
    <row r="1421" spans="1:19" x14ac:dyDescent="0.25">
      <c r="A1421">
        <v>3872142000</v>
      </c>
      <c r="B1421" t="str">
        <f>VLOOKUP(A1421,'Energy Provider Accounts'!C:D,2,FALSE)</f>
        <v>Highway Department</v>
      </c>
      <c r="C1421" t="s">
        <v>342</v>
      </c>
      <c r="D1421" s="3">
        <v>42844</v>
      </c>
      <c r="E1421" s="11" t="s">
        <v>576</v>
      </c>
      <c r="F1421">
        <v>30</v>
      </c>
      <c r="G1421" t="s">
        <v>344</v>
      </c>
      <c r="H1421" t="s">
        <v>345</v>
      </c>
      <c r="I1421">
        <v>1072</v>
      </c>
      <c r="J1421">
        <v>0</v>
      </c>
      <c r="K1421">
        <v>0</v>
      </c>
      <c r="L1421">
        <v>136.69</v>
      </c>
      <c r="M1421">
        <v>-13.38</v>
      </c>
      <c r="N1421">
        <v>123.36</v>
      </c>
      <c r="O1421">
        <v>2017</v>
      </c>
      <c r="P1421">
        <v>4</v>
      </c>
      <c r="Q1421">
        <v>19</v>
      </c>
      <c r="R1421">
        <v>20170320</v>
      </c>
      <c r="S1421" s="237" t="str">
        <f t="shared" si="28"/>
        <v>Apr</v>
      </c>
    </row>
    <row r="1422" spans="1:19" x14ac:dyDescent="0.25">
      <c r="A1422">
        <v>3872142000</v>
      </c>
      <c r="B1422" t="str">
        <f>VLOOKUP(A1422,'Energy Provider Accounts'!C:D,2,FALSE)</f>
        <v>Highway Department</v>
      </c>
      <c r="C1422" t="s">
        <v>342</v>
      </c>
      <c r="D1422" s="3">
        <v>42877</v>
      </c>
      <c r="E1422" s="11" t="s">
        <v>500</v>
      </c>
      <c r="F1422">
        <v>30</v>
      </c>
      <c r="G1422" t="s">
        <v>413</v>
      </c>
      <c r="H1422" t="s">
        <v>345</v>
      </c>
      <c r="I1422">
        <v>338</v>
      </c>
      <c r="J1422">
        <v>0</v>
      </c>
      <c r="K1422">
        <v>0</v>
      </c>
      <c r="L1422">
        <v>61.67</v>
      </c>
      <c r="M1422">
        <v>10.17</v>
      </c>
      <c r="N1422">
        <v>71.87</v>
      </c>
      <c r="O1422">
        <v>2017</v>
      </c>
      <c r="P1422">
        <v>5</v>
      </c>
      <c r="Q1422">
        <v>22</v>
      </c>
      <c r="R1422">
        <v>20170422</v>
      </c>
      <c r="S1422" s="237" t="str">
        <f t="shared" si="28"/>
        <v>May</v>
      </c>
    </row>
    <row r="1423" spans="1:19" x14ac:dyDescent="0.25">
      <c r="A1423">
        <v>3872142000</v>
      </c>
      <c r="B1423" t="str">
        <f>VLOOKUP(A1423,'Energy Provider Accounts'!C:D,2,FALSE)</f>
        <v>Highway Department</v>
      </c>
      <c r="C1423" t="s">
        <v>342</v>
      </c>
      <c r="D1423" s="3">
        <v>42906</v>
      </c>
      <c r="E1423" s="11" t="s">
        <v>583</v>
      </c>
      <c r="F1423">
        <v>30</v>
      </c>
      <c r="G1423" t="s">
        <v>344</v>
      </c>
      <c r="H1423" t="s">
        <v>345</v>
      </c>
      <c r="I1423">
        <v>199</v>
      </c>
      <c r="J1423">
        <v>0</v>
      </c>
      <c r="K1423">
        <v>0</v>
      </c>
      <c r="L1423">
        <v>28.56</v>
      </c>
      <c r="M1423">
        <v>24.34</v>
      </c>
      <c r="N1423">
        <v>52.93</v>
      </c>
      <c r="O1423">
        <v>2017</v>
      </c>
      <c r="P1423">
        <v>6</v>
      </c>
      <c r="Q1423">
        <v>20</v>
      </c>
      <c r="R1423">
        <v>20170521</v>
      </c>
      <c r="S1423" s="237" t="str">
        <f t="shared" si="28"/>
        <v>Jun</v>
      </c>
    </row>
    <row r="1424" spans="1:19" x14ac:dyDescent="0.25">
      <c r="A1424">
        <v>3872142000</v>
      </c>
      <c r="B1424" t="str">
        <f>VLOOKUP(A1424,'Energy Provider Accounts'!C:D,2,FALSE)</f>
        <v>Highway Department</v>
      </c>
      <c r="C1424" t="s">
        <v>342</v>
      </c>
      <c r="D1424" s="3">
        <v>42937</v>
      </c>
      <c r="E1424" s="11" t="s">
        <v>578</v>
      </c>
      <c r="F1424">
        <v>30</v>
      </c>
      <c r="G1424" t="s">
        <v>413</v>
      </c>
      <c r="H1424" t="s">
        <v>345</v>
      </c>
      <c r="I1424">
        <v>199</v>
      </c>
      <c r="J1424">
        <v>0</v>
      </c>
      <c r="K1424">
        <v>0</v>
      </c>
      <c r="L1424">
        <v>24.26</v>
      </c>
      <c r="M1424">
        <v>27.93</v>
      </c>
      <c r="N1424">
        <v>52.21</v>
      </c>
      <c r="O1424">
        <v>2017</v>
      </c>
      <c r="P1424">
        <v>7</v>
      </c>
      <c r="Q1424">
        <v>21</v>
      </c>
      <c r="R1424">
        <v>20170621</v>
      </c>
      <c r="S1424" s="237" t="str">
        <f t="shared" si="28"/>
        <v>Jul</v>
      </c>
    </row>
    <row r="1425" spans="1:19" x14ac:dyDescent="0.25">
      <c r="A1425">
        <v>3872142000</v>
      </c>
      <c r="B1425" t="str">
        <f>VLOOKUP(A1425,'Energy Provider Accounts'!C:D,2,FALSE)</f>
        <v>Highway Department</v>
      </c>
      <c r="C1425" t="s">
        <v>342</v>
      </c>
      <c r="D1425" s="3">
        <v>42964</v>
      </c>
      <c r="E1425" s="11" t="s">
        <v>579</v>
      </c>
      <c r="F1425">
        <v>30</v>
      </c>
      <c r="G1425" t="s">
        <v>344</v>
      </c>
      <c r="H1425" t="s">
        <v>345</v>
      </c>
      <c r="I1425">
        <v>79</v>
      </c>
      <c r="J1425">
        <v>0</v>
      </c>
      <c r="K1425">
        <v>0</v>
      </c>
      <c r="L1425">
        <v>12.22</v>
      </c>
      <c r="M1425">
        <v>31.62</v>
      </c>
      <c r="N1425">
        <v>43.87</v>
      </c>
      <c r="O1425">
        <v>2017</v>
      </c>
      <c r="P1425">
        <v>8</v>
      </c>
      <c r="Q1425">
        <v>17</v>
      </c>
      <c r="R1425">
        <v>20170718</v>
      </c>
      <c r="S1425" s="237" t="str">
        <f t="shared" si="28"/>
        <v>Aug</v>
      </c>
    </row>
    <row r="1426" spans="1:19" x14ac:dyDescent="0.25">
      <c r="A1426">
        <v>3872142000</v>
      </c>
      <c r="B1426" t="str">
        <f>VLOOKUP(A1426,'Energy Provider Accounts'!C:D,2,FALSE)</f>
        <v>Highway Department</v>
      </c>
      <c r="C1426" t="s">
        <v>342</v>
      </c>
      <c r="D1426" s="3">
        <v>42998</v>
      </c>
      <c r="E1426" s="11" t="s">
        <v>580</v>
      </c>
      <c r="F1426">
        <v>30</v>
      </c>
      <c r="G1426" t="s">
        <v>413</v>
      </c>
      <c r="H1426" t="s">
        <v>345</v>
      </c>
      <c r="I1426">
        <v>365</v>
      </c>
      <c r="J1426">
        <v>0</v>
      </c>
      <c r="K1426">
        <v>0</v>
      </c>
      <c r="L1426">
        <v>3.18</v>
      </c>
      <c r="M1426">
        <v>45.64</v>
      </c>
      <c r="N1426">
        <v>48.84</v>
      </c>
      <c r="O1426">
        <v>2017</v>
      </c>
      <c r="P1426">
        <v>9</v>
      </c>
      <c r="Q1426">
        <v>20</v>
      </c>
      <c r="R1426">
        <v>20170821</v>
      </c>
      <c r="S1426" s="237" t="str">
        <f t="shared" si="28"/>
        <v>Sep</v>
      </c>
    </row>
    <row r="1427" spans="1:19" x14ac:dyDescent="0.25">
      <c r="A1427">
        <v>3872142000</v>
      </c>
      <c r="B1427" t="str">
        <f>VLOOKUP(A1427,'Energy Provider Accounts'!C:D,2,FALSE)</f>
        <v>Highway Department</v>
      </c>
      <c r="C1427" t="s">
        <v>342</v>
      </c>
      <c r="D1427" s="3">
        <v>43027</v>
      </c>
      <c r="E1427" s="11" t="s">
        <v>505</v>
      </c>
      <c r="F1427">
        <v>30</v>
      </c>
      <c r="G1427" t="s">
        <v>344</v>
      </c>
      <c r="H1427" t="s">
        <v>345</v>
      </c>
      <c r="I1427">
        <v>111</v>
      </c>
      <c r="J1427">
        <v>0</v>
      </c>
      <c r="K1427">
        <v>0</v>
      </c>
      <c r="L1427">
        <v>0.92</v>
      </c>
      <c r="M1427">
        <v>38.25</v>
      </c>
      <c r="N1427">
        <v>39.19</v>
      </c>
      <c r="O1427">
        <v>2017</v>
      </c>
      <c r="P1427">
        <v>10</v>
      </c>
      <c r="Q1427">
        <v>19</v>
      </c>
      <c r="R1427">
        <v>20170919</v>
      </c>
      <c r="S1427" s="237" t="str">
        <f t="shared" si="28"/>
        <v>Oct</v>
      </c>
    </row>
    <row r="1428" spans="1:19" x14ac:dyDescent="0.25">
      <c r="A1428">
        <v>3872142000</v>
      </c>
      <c r="B1428" t="str">
        <f>VLOOKUP(A1428,'Energy Provider Accounts'!C:D,2,FALSE)</f>
        <v>Highway Department</v>
      </c>
      <c r="C1428" t="s">
        <v>342</v>
      </c>
      <c r="D1428" s="3">
        <v>43056</v>
      </c>
      <c r="E1428" s="11" t="s">
        <v>511</v>
      </c>
      <c r="F1428">
        <v>30</v>
      </c>
      <c r="G1428" t="s">
        <v>413</v>
      </c>
      <c r="H1428" t="s">
        <v>345</v>
      </c>
      <c r="I1428">
        <v>587</v>
      </c>
      <c r="J1428">
        <v>0</v>
      </c>
      <c r="K1428">
        <v>0</v>
      </c>
      <c r="L1428">
        <v>4.8499999999999996</v>
      </c>
      <c r="M1428">
        <v>52.1</v>
      </c>
      <c r="N1428">
        <v>56.97</v>
      </c>
      <c r="O1428">
        <v>2017</v>
      </c>
      <c r="P1428">
        <v>11</v>
      </c>
      <c r="Q1428">
        <v>17</v>
      </c>
      <c r="R1428">
        <v>20171018</v>
      </c>
      <c r="S1428" s="237" t="str">
        <f t="shared" si="28"/>
        <v>Nov</v>
      </c>
    </row>
    <row r="1429" spans="1:19" x14ac:dyDescent="0.25">
      <c r="A1429">
        <v>3872142000</v>
      </c>
      <c r="B1429" t="str">
        <f>VLOOKUP(A1429,'Energy Provider Accounts'!C:D,2,FALSE)</f>
        <v>Highway Department</v>
      </c>
      <c r="C1429" t="s">
        <v>342</v>
      </c>
      <c r="D1429" s="3">
        <v>43088</v>
      </c>
      <c r="E1429" s="11" t="s">
        <v>581</v>
      </c>
      <c r="F1429">
        <v>30</v>
      </c>
      <c r="G1429" t="s">
        <v>344</v>
      </c>
      <c r="H1429" t="s">
        <v>345</v>
      </c>
      <c r="I1429">
        <v>1034</v>
      </c>
      <c r="J1429">
        <v>0</v>
      </c>
      <c r="K1429">
        <v>0</v>
      </c>
      <c r="L1429">
        <v>7.91</v>
      </c>
      <c r="M1429">
        <v>65.150000000000006</v>
      </c>
      <c r="N1429">
        <v>73.09</v>
      </c>
      <c r="O1429">
        <v>2017</v>
      </c>
      <c r="P1429">
        <v>12</v>
      </c>
      <c r="Q1429">
        <v>19</v>
      </c>
      <c r="R1429">
        <v>20171119</v>
      </c>
      <c r="S1429" s="237" t="str">
        <f t="shared" si="28"/>
        <v>Dec</v>
      </c>
    </row>
    <row r="1430" spans="1:19" x14ac:dyDescent="0.25">
      <c r="A1430">
        <v>3637043000</v>
      </c>
      <c r="B1430" t="str">
        <f>VLOOKUP(A1430,'Energy Provider Accounts'!C:D,2,FALSE)</f>
        <v>Glasco WWTP</v>
      </c>
      <c r="C1430" t="s">
        <v>342</v>
      </c>
      <c r="D1430" s="3">
        <v>42384</v>
      </c>
      <c r="E1430" s="11" t="s">
        <v>369</v>
      </c>
      <c r="F1430">
        <v>30</v>
      </c>
      <c r="G1430" t="s">
        <v>344</v>
      </c>
      <c r="H1430" t="s">
        <v>345</v>
      </c>
      <c r="I1430">
        <v>16800</v>
      </c>
      <c r="J1430">
        <v>44</v>
      </c>
      <c r="K1430">
        <v>377.22</v>
      </c>
      <c r="L1430">
        <v>101.8</v>
      </c>
      <c r="M1430">
        <v>196.06</v>
      </c>
      <c r="N1430">
        <v>675.29</v>
      </c>
      <c r="O1430">
        <v>2016</v>
      </c>
      <c r="P1430">
        <v>1</v>
      </c>
      <c r="Q1430">
        <v>15</v>
      </c>
      <c r="R1430">
        <v>20151216</v>
      </c>
      <c r="S1430" s="237" t="str">
        <f t="shared" si="28"/>
        <v>Jan</v>
      </c>
    </row>
    <row r="1431" spans="1:19" x14ac:dyDescent="0.25">
      <c r="A1431">
        <v>3637043000</v>
      </c>
      <c r="B1431" t="str">
        <f>VLOOKUP(A1431,'Energy Provider Accounts'!C:D,2,FALSE)</f>
        <v>Glasco WWTP</v>
      </c>
      <c r="C1431" t="s">
        <v>342</v>
      </c>
      <c r="D1431" s="3">
        <v>42417</v>
      </c>
      <c r="E1431" s="11" t="s">
        <v>448</v>
      </c>
      <c r="F1431">
        <v>30</v>
      </c>
      <c r="G1431" t="s">
        <v>344</v>
      </c>
      <c r="H1431" t="s">
        <v>345</v>
      </c>
      <c r="I1431">
        <v>18880</v>
      </c>
      <c r="J1431">
        <v>43</v>
      </c>
      <c r="K1431">
        <v>363.74</v>
      </c>
      <c r="L1431">
        <v>84.58</v>
      </c>
      <c r="M1431">
        <v>158</v>
      </c>
      <c r="N1431">
        <v>606.63</v>
      </c>
      <c r="O1431">
        <v>2016</v>
      </c>
      <c r="P1431">
        <v>2</v>
      </c>
      <c r="Q1431">
        <v>17</v>
      </c>
      <c r="R1431">
        <v>20160118</v>
      </c>
      <c r="S1431" s="237" t="str">
        <f t="shared" si="28"/>
        <v>Feb</v>
      </c>
    </row>
    <row r="1432" spans="1:19" x14ac:dyDescent="0.25">
      <c r="A1432">
        <v>3637043000</v>
      </c>
      <c r="B1432" t="str">
        <f>VLOOKUP(A1432,'Energy Provider Accounts'!C:D,2,FALSE)</f>
        <v>Glasco WWTP</v>
      </c>
      <c r="C1432" t="s">
        <v>342</v>
      </c>
      <c r="D1432" s="3">
        <v>42446</v>
      </c>
      <c r="E1432" s="11" t="s">
        <v>449</v>
      </c>
      <c r="F1432">
        <v>30</v>
      </c>
      <c r="G1432" t="s">
        <v>344</v>
      </c>
      <c r="H1432" t="s">
        <v>345</v>
      </c>
      <c r="I1432">
        <v>14880</v>
      </c>
      <c r="J1432">
        <v>43</v>
      </c>
      <c r="K1432">
        <v>363.74</v>
      </c>
      <c r="L1432">
        <v>187.64</v>
      </c>
      <c r="M1432">
        <v>142.32</v>
      </c>
      <c r="N1432">
        <v>694.05</v>
      </c>
      <c r="O1432">
        <v>2016</v>
      </c>
      <c r="P1432">
        <v>3</v>
      </c>
      <c r="Q1432">
        <v>17</v>
      </c>
      <c r="R1432">
        <v>20160216</v>
      </c>
      <c r="S1432" s="237" t="str">
        <f t="shared" si="28"/>
        <v>Mar</v>
      </c>
    </row>
    <row r="1433" spans="1:19" x14ac:dyDescent="0.25">
      <c r="A1433">
        <v>3637043000</v>
      </c>
      <c r="B1433" t="str">
        <f>VLOOKUP(A1433,'Energy Provider Accounts'!C:D,2,FALSE)</f>
        <v>Glasco WWTP</v>
      </c>
      <c r="C1433" t="s">
        <v>342</v>
      </c>
      <c r="D1433" s="3">
        <v>42478</v>
      </c>
      <c r="E1433" s="11" t="s">
        <v>450</v>
      </c>
      <c r="F1433">
        <v>30</v>
      </c>
      <c r="G1433" t="s">
        <v>344</v>
      </c>
      <c r="H1433" t="s">
        <v>345</v>
      </c>
      <c r="I1433">
        <v>16480</v>
      </c>
      <c r="J1433">
        <v>46</v>
      </c>
      <c r="K1433">
        <v>390.69</v>
      </c>
      <c r="L1433">
        <v>130.52000000000001</v>
      </c>
      <c r="M1433">
        <v>148.6</v>
      </c>
      <c r="N1433">
        <v>670.04</v>
      </c>
      <c r="O1433">
        <v>2016</v>
      </c>
      <c r="P1433">
        <v>4</v>
      </c>
      <c r="Q1433">
        <v>18</v>
      </c>
      <c r="R1433">
        <v>20160319</v>
      </c>
      <c r="S1433" s="237" t="str">
        <f t="shared" si="28"/>
        <v>Apr</v>
      </c>
    </row>
    <row r="1434" spans="1:19" x14ac:dyDescent="0.25">
      <c r="A1434">
        <v>3637043000</v>
      </c>
      <c r="B1434" t="str">
        <f>VLOOKUP(A1434,'Energy Provider Accounts'!C:D,2,FALSE)</f>
        <v>Glasco WWTP</v>
      </c>
      <c r="C1434" t="s">
        <v>342</v>
      </c>
      <c r="D1434" s="3">
        <v>42507</v>
      </c>
      <c r="E1434" s="11" t="s">
        <v>451</v>
      </c>
      <c r="F1434">
        <v>30</v>
      </c>
      <c r="G1434" t="s">
        <v>344</v>
      </c>
      <c r="H1434" t="s">
        <v>345</v>
      </c>
      <c r="I1434">
        <v>14160</v>
      </c>
      <c r="J1434">
        <v>37</v>
      </c>
      <c r="K1434">
        <v>316.58999999999997</v>
      </c>
      <c r="L1434">
        <v>113.14</v>
      </c>
      <c r="M1434">
        <v>139.5</v>
      </c>
      <c r="N1434">
        <v>569.42999999999995</v>
      </c>
      <c r="O1434">
        <v>2016</v>
      </c>
      <c r="P1434">
        <v>5</v>
      </c>
      <c r="Q1434">
        <v>17</v>
      </c>
      <c r="R1434">
        <v>20160417</v>
      </c>
      <c r="S1434" s="237" t="str">
        <f t="shared" si="28"/>
        <v>May</v>
      </c>
    </row>
    <row r="1435" spans="1:19" x14ac:dyDescent="0.25">
      <c r="A1435">
        <v>3637043000</v>
      </c>
      <c r="B1435" t="str">
        <f>VLOOKUP(A1435,'Energy Provider Accounts'!C:D,2,FALSE)</f>
        <v>Glasco WWTP</v>
      </c>
      <c r="C1435" t="s">
        <v>342</v>
      </c>
      <c r="D1435" s="3">
        <v>42536</v>
      </c>
      <c r="E1435" s="11" t="s">
        <v>374</v>
      </c>
      <c r="F1435">
        <v>30</v>
      </c>
      <c r="G1435" t="s">
        <v>344</v>
      </c>
      <c r="H1435" t="s">
        <v>345</v>
      </c>
      <c r="I1435">
        <v>13280</v>
      </c>
      <c r="J1435">
        <v>38</v>
      </c>
      <c r="K1435">
        <v>323.33</v>
      </c>
      <c r="L1435">
        <v>56.97</v>
      </c>
      <c r="M1435">
        <v>136.06</v>
      </c>
      <c r="N1435">
        <v>516.53</v>
      </c>
      <c r="O1435">
        <v>2016</v>
      </c>
      <c r="P1435">
        <v>6</v>
      </c>
      <c r="Q1435">
        <v>15</v>
      </c>
      <c r="R1435">
        <v>20160516</v>
      </c>
      <c r="S1435" s="237" t="str">
        <f t="shared" si="28"/>
        <v>Jun</v>
      </c>
    </row>
    <row r="1436" spans="1:19" x14ac:dyDescent="0.25">
      <c r="A1436">
        <v>3637043000</v>
      </c>
      <c r="B1436" t="str">
        <f>VLOOKUP(A1436,'Energy Provider Accounts'!C:D,2,FALSE)</f>
        <v>Glasco WWTP</v>
      </c>
      <c r="C1436" t="s">
        <v>342</v>
      </c>
      <c r="D1436" s="3">
        <v>42569</v>
      </c>
      <c r="E1436" s="11" t="s">
        <v>452</v>
      </c>
      <c r="F1436">
        <v>30</v>
      </c>
      <c r="G1436" t="s">
        <v>344</v>
      </c>
      <c r="H1436" t="s">
        <v>345</v>
      </c>
      <c r="I1436">
        <v>15280</v>
      </c>
      <c r="J1436">
        <v>32</v>
      </c>
      <c r="K1436">
        <v>283.06</v>
      </c>
      <c r="L1436">
        <v>1854.38</v>
      </c>
      <c r="M1436">
        <v>-732.87</v>
      </c>
      <c r="N1436">
        <v>1405.04</v>
      </c>
      <c r="O1436">
        <v>2016</v>
      </c>
      <c r="P1436">
        <v>7</v>
      </c>
      <c r="Q1436">
        <v>18</v>
      </c>
      <c r="R1436">
        <v>20160618</v>
      </c>
      <c r="S1436" s="237" t="str">
        <f t="shared" si="28"/>
        <v>Jul</v>
      </c>
    </row>
    <row r="1437" spans="1:19" x14ac:dyDescent="0.25">
      <c r="A1437">
        <v>3637043000</v>
      </c>
      <c r="B1437" t="str">
        <f>VLOOKUP(A1437,'Energy Provider Accounts'!C:D,2,FALSE)</f>
        <v>Glasco WWTP</v>
      </c>
      <c r="C1437" t="s">
        <v>342</v>
      </c>
      <c r="D1437" s="3">
        <v>42599</v>
      </c>
      <c r="E1437" s="11" t="s">
        <v>453</v>
      </c>
      <c r="F1437">
        <v>30</v>
      </c>
      <c r="G1437" t="s">
        <v>344</v>
      </c>
      <c r="H1437" t="s">
        <v>345</v>
      </c>
      <c r="I1437">
        <v>13360</v>
      </c>
      <c r="J1437">
        <v>36</v>
      </c>
      <c r="K1437">
        <v>322.74</v>
      </c>
      <c r="L1437">
        <v>1465.46</v>
      </c>
      <c r="M1437">
        <v>-542.32000000000005</v>
      </c>
      <c r="N1437">
        <v>1246.3</v>
      </c>
      <c r="O1437">
        <v>2016</v>
      </c>
      <c r="P1437">
        <v>8</v>
      </c>
      <c r="Q1437">
        <v>17</v>
      </c>
      <c r="R1437">
        <v>20160718</v>
      </c>
      <c r="S1437" s="237" t="str">
        <f t="shared" si="28"/>
        <v>Aug</v>
      </c>
    </row>
    <row r="1438" spans="1:19" x14ac:dyDescent="0.25">
      <c r="A1438">
        <v>3637043000</v>
      </c>
      <c r="B1438" t="str">
        <f>VLOOKUP(A1438,'Energy Provider Accounts'!C:D,2,FALSE)</f>
        <v>Glasco WWTP</v>
      </c>
      <c r="C1438" t="s">
        <v>342</v>
      </c>
      <c r="D1438" s="3">
        <v>42628</v>
      </c>
      <c r="E1438" s="11" t="s">
        <v>377</v>
      </c>
      <c r="F1438">
        <v>30</v>
      </c>
      <c r="G1438" t="s">
        <v>344</v>
      </c>
      <c r="H1438" t="s">
        <v>345</v>
      </c>
      <c r="I1438">
        <v>13360</v>
      </c>
      <c r="J1438">
        <v>39</v>
      </c>
      <c r="K1438">
        <v>343.78</v>
      </c>
      <c r="L1438">
        <v>2172.88</v>
      </c>
      <c r="M1438">
        <v>-896.63</v>
      </c>
      <c r="N1438">
        <v>1620.58</v>
      </c>
      <c r="O1438">
        <v>2016</v>
      </c>
      <c r="P1438">
        <v>9</v>
      </c>
      <c r="Q1438">
        <v>15</v>
      </c>
      <c r="R1438">
        <v>20160816</v>
      </c>
      <c r="S1438" s="237" t="str">
        <f t="shared" si="28"/>
        <v>Sep</v>
      </c>
    </row>
    <row r="1439" spans="1:19" x14ac:dyDescent="0.25">
      <c r="A1439">
        <v>3637043000</v>
      </c>
      <c r="B1439" t="str">
        <f>VLOOKUP(A1439,'Energy Provider Accounts'!C:D,2,FALSE)</f>
        <v>Glasco WWTP</v>
      </c>
      <c r="C1439" t="s">
        <v>342</v>
      </c>
      <c r="D1439" s="3">
        <v>42657</v>
      </c>
      <c r="E1439" s="11" t="s">
        <v>454</v>
      </c>
      <c r="F1439">
        <v>30</v>
      </c>
      <c r="G1439" t="s">
        <v>344</v>
      </c>
      <c r="H1439" t="s">
        <v>345</v>
      </c>
      <c r="I1439">
        <v>13280</v>
      </c>
      <c r="J1439">
        <v>36</v>
      </c>
      <c r="K1439">
        <v>315.72000000000003</v>
      </c>
      <c r="L1439">
        <v>1413.79</v>
      </c>
      <c r="M1439">
        <v>-515.72</v>
      </c>
      <c r="N1439">
        <v>1214.2</v>
      </c>
      <c r="O1439">
        <v>2016</v>
      </c>
      <c r="P1439">
        <v>10</v>
      </c>
      <c r="Q1439">
        <v>14</v>
      </c>
      <c r="R1439">
        <v>20160914</v>
      </c>
      <c r="S1439" s="237" t="str">
        <f t="shared" si="28"/>
        <v>Oct</v>
      </c>
    </row>
    <row r="1440" spans="1:19" x14ac:dyDescent="0.25">
      <c r="A1440">
        <v>3637043000</v>
      </c>
      <c r="B1440" t="str">
        <f>VLOOKUP(A1440,'Energy Provider Accounts'!C:D,2,FALSE)</f>
        <v>Glasco WWTP</v>
      </c>
      <c r="C1440" t="s">
        <v>342</v>
      </c>
      <c r="D1440" s="3">
        <v>42688</v>
      </c>
      <c r="E1440" s="11" t="s">
        <v>455</v>
      </c>
      <c r="F1440">
        <v>30</v>
      </c>
      <c r="G1440" t="s">
        <v>344</v>
      </c>
      <c r="H1440" t="s">
        <v>345</v>
      </c>
      <c r="I1440">
        <v>15440</v>
      </c>
      <c r="J1440">
        <v>38</v>
      </c>
      <c r="K1440">
        <v>336.77</v>
      </c>
      <c r="L1440">
        <v>1814.21</v>
      </c>
      <c r="M1440">
        <v>-694.02</v>
      </c>
      <c r="N1440">
        <v>1457.45</v>
      </c>
      <c r="O1440">
        <v>2016</v>
      </c>
      <c r="P1440">
        <v>11</v>
      </c>
      <c r="Q1440">
        <v>14</v>
      </c>
      <c r="R1440">
        <v>20161015</v>
      </c>
      <c r="S1440" s="237" t="str">
        <f t="shared" si="28"/>
        <v>Nov</v>
      </c>
    </row>
    <row r="1441" spans="1:19" x14ac:dyDescent="0.25">
      <c r="A1441">
        <v>3637043000</v>
      </c>
      <c r="B1441" t="str">
        <f>VLOOKUP(A1441,'Energy Provider Accounts'!C:D,2,FALSE)</f>
        <v>Glasco WWTP</v>
      </c>
      <c r="C1441" t="s">
        <v>342</v>
      </c>
      <c r="D1441" s="3">
        <v>42719</v>
      </c>
      <c r="E1441" s="11" t="s">
        <v>456</v>
      </c>
      <c r="F1441">
        <v>30</v>
      </c>
      <c r="G1441" t="s">
        <v>344</v>
      </c>
      <c r="H1441" t="s">
        <v>345</v>
      </c>
      <c r="I1441">
        <v>16800</v>
      </c>
      <c r="J1441">
        <v>40</v>
      </c>
      <c r="K1441">
        <v>357.82</v>
      </c>
      <c r="L1441">
        <v>2370.48</v>
      </c>
      <c r="M1441">
        <v>-969.53</v>
      </c>
      <c r="N1441">
        <v>1759.37</v>
      </c>
      <c r="O1441">
        <v>2016</v>
      </c>
      <c r="P1441">
        <v>12</v>
      </c>
      <c r="Q1441">
        <v>15</v>
      </c>
      <c r="R1441">
        <v>20161115</v>
      </c>
      <c r="S1441" s="237" t="str">
        <f t="shared" si="28"/>
        <v>Dec</v>
      </c>
    </row>
    <row r="1442" spans="1:19" x14ac:dyDescent="0.25">
      <c r="A1442">
        <v>3637043000</v>
      </c>
      <c r="B1442" t="str">
        <f>VLOOKUP(A1442,'Energy Provider Accounts'!C:D,2,FALSE)</f>
        <v>Glasco WWTP</v>
      </c>
      <c r="C1442" t="s">
        <v>342</v>
      </c>
      <c r="D1442" s="3">
        <v>42752</v>
      </c>
      <c r="E1442" s="11" t="s">
        <v>457</v>
      </c>
      <c r="F1442">
        <v>30</v>
      </c>
      <c r="G1442" t="s">
        <v>344</v>
      </c>
      <c r="H1442" t="s">
        <v>345</v>
      </c>
      <c r="I1442">
        <v>19760</v>
      </c>
      <c r="J1442">
        <v>45</v>
      </c>
      <c r="K1442">
        <v>399.91</v>
      </c>
      <c r="L1442">
        <v>2013.55</v>
      </c>
      <c r="M1442">
        <v>-781.49</v>
      </c>
      <c r="N1442">
        <v>1632.52</v>
      </c>
      <c r="O1442">
        <v>2017</v>
      </c>
      <c r="P1442">
        <v>1</v>
      </c>
      <c r="Q1442">
        <v>17</v>
      </c>
      <c r="R1442">
        <v>20161218</v>
      </c>
      <c r="S1442" s="237" t="str">
        <f t="shared" si="28"/>
        <v>Jan</v>
      </c>
    </row>
    <row r="1443" spans="1:19" x14ac:dyDescent="0.25">
      <c r="A1443">
        <v>3637043000</v>
      </c>
      <c r="B1443" t="str">
        <f>VLOOKUP(A1443,'Energy Provider Accounts'!C:D,2,FALSE)</f>
        <v>Glasco WWTP</v>
      </c>
      <c r="C1443" t="s">
        <v>342</v>
      </c>
      <c r="D1443" s="3">
        <v>42788</v>
      </c>
      <c r="E1443" s="11" t="s">
        <v>382</v>
      </c>
      <c r="F1443">
        <v>36</v>
      </c>
      <c r="G1443" t="s">
        <v>344</v>
      </c>
      <c r="H1443" t="s">
        <v>345</v>
      </c>
      <c r="I1443">
        <v>20080</v>
      </c>
      <c r="J1443">
        <v>44</v>
      </c>
      <c r="K1443">
        <v>463.06</v>
      </c>
      <c r="L1443">
        <v>2973.24</v>
      </c>
      <c r="M1443">
        <v>-1262.8599999999999</v>
      </c>
      <c r="N1443">
        <v>2174.42</v>
      </c>
      <c r="O1443">
        <v>2017</v>
      </c>
      <c r="P1443">
        <v>2</v>
      </c>
      <c r="Q1443">
        <v>22</v>
      </c>
      <c r="R1443">
        <v>20170117</v>
      </c>
      <c r="S1443" s="237" t="str">
        <f t="shared" si="28"/>
        <v>Feb</v>
      </c>
    </row>
    <row r="1444" spans="1:19" x14ac:dyDescent="0.25">
      <c r="A1444">
        <v>3637043000</v>
      </c>
      <c r="B1444" t="str">
        <f>VLOOKUP(A1444,'Energy Provider Accounts'!C:D,2,FALSE)</f>
        <v>Glasco WWTP</v>
      </c>
      <c r="C1444" t="s">
        <v>342</v>
      </c>
      <c r="D1444" s="3">
        <v>42815</v>
      </c>
      <c r="E1444" s="11" t="s">
        <v>458</v>
      </c>
      <c r="F1444">
        <v>30</v>
      </c>
      <c r="G1444" t="s">
        <v>344</v>
      </c>
      <c r="H1444" t="s">
        <v>345</v>
      </c>
      <c r="I1444">
        <v>14720</v>
      </c>
      <c r="J1444">
        <v>40</v>
      </c>
      <c r="K1444">
        <v>350.8</v>
      </c>
      <c r="L1444">
        <v>1853.98</v>
      </c>
      <c r="M1444">
        <v>-739.84</v>
      </c>
      <c r="N1444">
        <v>1465.6</v>
      </c>
      <c r="O1444">
        <v>2017</v>
      </c>
      <c r="P1444">
        <v>3</v>
      </c>
      <c r="Q1444">
        <v>21</v>
      </c>
      <c r="R1444">
        <v>20170219</v>
      </c>
      <c r="S1444" s="237" t="str">
        <f t="shared" si="28"/>
        <v>Mar</v>
      </c>
    </row>
    <row r="1445" spans="1:19" x14ac:dyDescent="0.25">
      <c r="A1445">
        <v>3637043000</v>
      </c>
      <c r="B1445" t="str">
        <f>VLOOKUP(A1445,'Energy Provider Accounts'!C:D,2,FALSE)</f>
        <v>Glasco WWTP</v>
      </c>
      <c r="C1445" t="s">
        <v>342</v>
      </c>
      <c r="D1445" s="3">
        <v>42843</v>
      </c>
      <c r="E1445" s="11" t="s">
        <v>459</v>
      </c>
      <c r="F1445">
        <v>30</v>
      </c>
      <c r="G1445" t="s">
        <v>344</v>
      </c>
      <c r="H1445" t="s">
        <v>345</v>
      </c>
      <c r="I1445">
        <v>13840</v>
      </c>
      <c r="J1445">
        <v>39</v>
      </c>
      <c r="K1445">
        <v>343.78</v>
      </c>
      <c r="L1445">
        <v>1647.79</v>
      </c>
      <c r="M1445">
        <v>-642.46</v>
      </c>
      <c r="N1445">
        <v>1349.65</v>
      </c>
      <c r="O1445">
        <v>2017</v>
      </c>
      <c r="P1445">
        <v>4</v>
      </c>
      <c r="Q1445">
        <v>18</v>
      </c>
      <c r="R1445">
        <v>20170319</v>
      </c>
      <c r="S1445" s="237" t="str">
        <f t="shared" si="28"/>
        <v>Apr</v>
      </c>
    </row>
    <row r="1446" spans="1:19" x14ac:dyDescent="0.25">
      <c r="A1446">
        <v>3637043000</v>
      </c>
      <c r="B1446" t="str">
        <f>VLOOKUP(A1446,'Energy Provider Accounts'!C:D,2,FALSE)</f>
        <v>Glasco WWTP</v>
      </c>
      <c r="C1446" t="s">
        <v>342</v>
      </c>
      <c r="D1446" s="3">
        <v>42870</v>
      </c>
      <c r="E1446" s="11" t="s">
        <v>460</v>
      </c>
      <c r="F1446">
        <v>30</v>
      </c>
      <c r="G1446" t="s">
        <v>344</v>
      </c>
      <c r="H1446" t="s">
        <v>345</v>
      </c>
      <c r="I1446">
        <v>12880</v>
      </c>
      <c r="J1446">
        <v>46</v>
      </c>
      <c r="K1446">
        <v>406.93</v>
      </c>
      <c r="L1446">
        <v>2369.7800000000002</v>
      </c>
      <c r="M1446">
        <v>-1023.21</v>
      </c>
      <c r="N1446">
        <v>1754.21</v>
      </c>
      <c r="O1446">
        <v>2017</v>
      </c>
      <c r="P1446">
        <v>5</v>
      </c>
      <c r="Q1446">
        <v>15</v>
      </c>
      <c r="R1446">
        <v>20170415</v>
      </c>
      <c r="S1446" s="237" t="str">
        <f t="shared" si="28"/>
        <v>May</v>
      </c>
    </row>
    <row r="1447" spans="1:19" x14ac:dyDescent="0.25">
      <c r="A1447">
        <v>3637043000</v>
      </c>
      <c r="B1447" t="str">
        <f>VLOOKUP(A1447,'Energy Provider Accounts'!C:D,2,FALSE)</f>
        <v>Glasco WWTP</v>
      </c>
      <c r="C1447" t="s">
        <v>342</v>
      </c>
      <c r="D1447" s="3">
        <v>42384</v>
      </c>
      <c r="E1447" s="11" t="s">
        <v>369</v>
      </c>
      <c r="F1447">
        <v>30</v>
      </c>
      <c r="G1447" t="s">
        <v>344</v>
      </c>
      <c r="H1447" t="s">
        <v>414</v>
      </c>
      <c r="I1447">
        <v>1043</v>
      </c>
      <c r="J1447">
        <v>0</v>
      </c>
      <c r="K1447">
        <v>0</v>
      </c>
      <c r="L1447">
        <v>0</v>
      </c>
      <c r="M1447">
        <v>376.25</v>
      </c>
      <c r="N1447">
        <v>376.36</v>
      </c>
      <c r="O1447">
        <v>2016</v>
      </c>
      <c r="P1447">
        <v>1</v>
      </c>
      <c r="Q1447">
        <v>15</v>
      </c>
      <c r="R1447">
        <v>20151216</v>
      </c>
      <c r="S1447" s="237" t="str">
        <f t="shared" si="28"/>
        <v>Jan</v>
      </c>
    </row>
    <row r="1448" spans="1:19" x14ac:dyDescent="0.25">
      <c r="A1448">
        <v>3637043000</v>
      </c>
      <c r="B1448" t="str">
        <f>VLOOKUP(A1448,'Energy Provider Accounts'!C:D,2,FALSE)</f>
        <v>Glasco WWTP</v>
      </c>
      <c r="C1448" t="s">
        <v>342</v>
      </c>
      <c r="D1448" s="3">
        <v>42417</v>
      </c>
      <c r="E1448" s="11" t="s">
        <v>448</v>
      </c>
      <c r="F1448">
        <v>30</v>
      </c>
      <c r="G1448" t="s">
        <v>344</v>
      </c>
      <c r="H1448" t="s">
        <v>414</v>
      </c>
      <c r="I1448">
        <v>1566</v>
      </c>
      <c r="J1448">
        <v>0</v>
      </c>
      <c r="K1448">
        <v>0</v>
      </c>
      <c r="L1448">
        <v>0</v>
      </c>
      <c r="M1448">
        <v>426.37</v>
      </c>
      <c r="N1448">
        <v>426.54</v>
      </c>
      <c r="O1448">
        <v>2016</v>
      </c>
      <c r="P1448">
        <v>2</v>
      </c>
      <c r="Q1448">
        <v>17</v>
      </c>
      <c r="R1448">
        <v>20160118</v>
      </c>
      <c r="S1448" s="237" t="str">
        <f t="shared" si="28"/>
        <v>Feb</v>
      </c>
    </row>
    <row r="1449" spans="1:19" x14ac:dyDescent="0.25">
      <c r="A1449">
        <v>3637043000</v>
      </c>
      <c r="B1449" t="str">
        <f>VLOOKUP(A1449,'Energy Provider Accounts'!C:D,2,FALSE)</f>
        <v>Glasco WWTP</v>
      </c>
      <c r="C1449" t="s">
        <v>342</v>
      </c>
      <c r="D1449" s="3">
        <v>42446</v>
      </c>
      <c r="E1449" s="11" t="s">
        <v>449</v>
      </c>
      <c r="F1449">
        <v>30</v>
      </c>
      <c r="G1449" t="s">
        <v>344</v>
      </c>
      <c r="H1449" t="s">
        <v>414</v>
      </c>
      <c r="I1449">
        <v>1031</v>
      </c>
      <c r="J1449">
        <v>0</v>
      </c>
      <c r="K1449">
        <v>0</v>
      </c>
      <c r="L1449">
        <v>0</v>
      </c>
      <c r="M1449">
        <v>337.84</v>
      </c>
      <c r="N1449">
        <v>337.98</v>
      </c>
      <c r="O1449">
        <v>2016</v>
      </c>
      <c r="P1449">
        <v>3</v>
      </c>
      <c r="Q1449">
        <v>17</v>
      </c>
      <c r="R1449">
        <v>20160216</v>
      </c>
      <c r="S1449" s="237" t="str">
        <f t="shared" si="28"/>
        <v>Mar</v>
      </c>
    </row>
    <row r="1450" spans="1:19" x14ac:dyDescent="0.25">
      <c r="A1450">
        <v>3637043000</v>
      </c>
      <c r="B1450" t="str">
        <f>VLOOKUP(A1450,'Energy Provider Accounts'!C:D,2,FALSE)</f>
        <v>Glasco WWTP</v>
      </c>
      <c r="C1450" t="s">
        <v>342</v>
      </c>
      <c r="D1450" s="3">
        <v>42478</v>
      </c>
      <c r="E1450" s="11" t="s">
        <v>450</v>
      </c>
      <c r="F1450">
        <v>30</v>
      </c>
      <c r="G1450" t="s">
        <v>344</v>
      </c>
      <c r="H1450" t="s">
        <v>414</v>
      </c>
      <c r="I1450">
        <v>891</v>
      </c>
      <c r="J1450">
        <v>0</v>
      </c>
      <c r="K1450">
        <v>0</v>
      </c>
      <c r="L1450">
        <v>0</v>
      </c>
      <c r="M1450">
        <v>240.16</v>
      </c>
      <c r="N1450">
        <v>240.23</v>
      </c>
      <c r="O1450">
        <v>2016</v>
      </c>
      <c r="P1450">
        <v>4</v>
      </c>
      <c r="Q1450">
        <v>18</v>
      </c>
      <c r="R1450">
        <v>20160319</v>
      </c>
      <c r="S1450" s="237" t="str">
        <f t="shared" si="28"/>
        <v>Apr</v>
      </c>
    </row>
    <row r="1451" spans="1:19" x14ac:dyDescent="0.25">
      <c r="A1451">
        <v>3637043000</v>
      </c>
      <c r="B1451" t="str">
        <f>VLOOKUP(A1451,'Energy Provider Accounts'!C:D,2,FALSE)</f>
        <v>Glasco WWTP</v>
      </c>
      <c r="C1451" t="s">
        <v>342</v>
      </c>
      <c r="D1451" s="3">
        <v>42507</v>
      </c>
      <c r="E1451" s="11" t="s">
        <v>451</v>
      </c>
      <c r="F1451">
        <v>30</v>
      </c>
      <c r="G1451" t="s">
        <v>344</v>
      </c>
      <c r="H1451" t="s">
        <v>414</v>
      </c>
      <c r="I1451">
        <v>487</v>
      </c>
      <c r="J1451">
        <v>0</v>
      </c>
      <c r="K1451">
        <v>0</v>
      </c>
      <c r="L1451">
        <v>0</v>
      </c>
      <c r="M1451">
        <v>165.65</v>
      </c>
      <c r="N1451">
        <v>165.7</v>
      </c>
      <c r="O1451">
        <v>2016</v>
      </c>
      <c r="P1451">
        <v>5</v>
      </c>
      <c r="Q1451">
        <v>17</v>
      </c>
      <c r="R1451">
        <v>20160417</v>
      </c>
      <c r="S1451" s="237" t="str">
        <f t="shared" si="28"/>
        <v>May</v>
      </c>
    </row>
    <row r="1452" spans="1:19" x14ac:dyDescent="0.25">
      <c r="A1452">
        <v>3637043000</v>
      </c>
      <c r="B1452" t="str">
        <f>VLOOKUP(A1452,'Energy Provider Accounts'!C:D,2,FALSE)</f>
        <v>Glasco WWTP</v>
      </c>
      <c r="C1452" t="s">
        <v>342</v>
      </c>
      <c r="D1452" s="3">
        <v>42900</v>
      </c>
      <c r="E1452" s="11" t="s">
        <v>461</v>
      </c>
      <c r="F1452">
        <v>30</v>
      </c>
      <c r="G1452" t="s">
        <v>344</v>
      </c>
      <c r="H1452" t="s">
        <v>345</v>
      </c>
      <c r="I1452">
        <v>16160</v>
      </c>
      <c r="J1452">
        <v>44</v>
      </c>
      <c r="K1452">
        <v>385.88</v>
      </c>
      <c r="L1452">
        <v>2461.81</v>
      </c>
      <c r="M1452">
        <v>-1041.01</v>
      </c>
      <c r="N1452">
        <v>1807.41</v>
      </c>
      <c r="O1452">
        <v>2017</v>
      </c>
      <c r="P1452">
        <v>6</v>
      </c>
      <c r="Q1452">
        <v>14</v>
      </c>
      <c r="R1452">
        <v>20170515</v>
      </c>
      <c r="S1452" s="237" t="str">
        <f t="shared" si="28"/>
        <v>Jun</v>
      </c>
    </row>
    <row r="1453" spans="1:19" x14ac:dyDescent="0.25">
      <c r="A1453">
        <v>3637043000</v>
      </c>
      <c r="B1453" t="str">
        <f>VLOOKUP(A1453,'Energy Provider Accounts'!C:D,2,FALSE)</f>
        <v>Glasco WWTP</v>
      </c>
      <c r="C1453" t="s">
        <v>342</v>
      </c>
      <c r="D1453" s="3">
        <v>42536</v>
      </c>
      <c r="E1453" s="11" t="s">
        <v>374</v>
      </c>
      <c r="F1453">
        <v>30</v>
      </c>
      <c r="G1453" t="s">
        <v>344</v>
      </c>
      <c r="H1453" t="s">
        <v>414</v>
      </c>
      <c r="I1453">
        <v>55</v>
      </c>
      <c r="J1453">
        <v>0</v>
      </c>
      <c r="K1453">
        <v>0</v>
      </c>
      <c r="L1453">
        <v>0</v>
      </c>
      <c r="M1453">
        <v>64.98</v>
      </c>
      <c r="N1453">
        <v>65</v>
      </c>
      <c r="O1453">
        <v>2016</v>
      </c>
      <c r="P1453">
        <v>6</v>
      </c>
      <c r="Q1453">
        <v>15</v>
      </c>
      <c r="R1453">
        <v>20160516</v>
      </c>
      <c r="S1453" s="237" t="str">
        <f t="shared" si="28"/>
        <v>Jun</v>
      </c>
    </row>
    <row r="1454" spans="1:19" x14ac:dyDescent="0.25">
      <c r="A1454">
        <v>3637043000</v>
      </c>
      <c r="B1454" t="str">
        <f>VLOOKUP(A1454,'Energy Provider Accounts'!C:D,2,FALSE)</f>
        <v>Glasco WWTP</v>
      </c>
      <c r="C1454" t="s">
        <v>342</v>
      </c>
      <c r="D1454" s="3">
        <v>42569</v>
      </c>
      <c r="E1454" s="11" t="s">
        <v>452</v>
      </c>
      <c r="F1454">
        <v>30</v>
      </c>
      <c r="G1454" t="s">
        <v>344</v>
      </c>
      <c r="H1454" t="s">
        <v>414</v>
      </c>
      <c r="I1454">
        <v>13</v>
      </c>
      <c r="J1454">
        <v>0</v>
      </c>
      <c r="K1454">
        <v>0</v>
      </c>
      <c r="L1454">
        <v>4.7699999999999996</v>
      </c>
      <c r="M1454">
        <v>43.08</v>
      </c>
      <c r="N1454">
        <v>47.87</v>
      </c>
      <c r="O1454">
        <v>2016</v>
      </c>
      <c r="P1454">
        <v>7</v>
      </c>
      <c r="Q1454">
        <v>18</v>
      </c>
      <c r="R1454">
        <v>20160618</v>
      </c>
      <c r="S1454" s="237" t="str">
        <f t="shared" si="28"/>
        <v>Jul</v>
      </c>
    </row>
    <row r="1455" spans="1:19" x14ac:dyDescent="0.25">
      <c r="A1455">
        <v>3637043000</v>
      </c>
      <c r="B1455" t="str">
        <f>VLOOKUP(A1455,'Energy Provider Accounts'!C:D,2,FALSE)</f>
        <v>Glasco WWTP</v>
      </c>
      <c r="C1455" t="s">
        <v>342</v>
      </c>
      <c r="D1455" s="3">
        <v>42599</v>
      </c>
      <c r="E1455" s="11" t="s">
        <v>453</v>
      </c>
      <c r="F1455">
        <v>30</v>
      </c>
      <c r="G1455" t="s">
        <v>344</v>
      </c>
      <c r="H1455" t="s">
        <v>414</v>
      </c>
      <c r="I1455">
        <v>2</v>
      </c>
      <c r="J1455">
        <v>0</v>
      </c>
      <c r="K1455">
        <v>0</v>
      </c>
      <c r="L1455">
        <v>0.76</v>
      </c>
      <c r="M1455">
        <v>37.97</v>
      </c>
      <c r="N1455">
        <v>38.74</v>
      </c>
      <c r="O1455">
        <v>2016</v>
      </c>
      <c r="P1455">
        <v>8</v>
      </c>
      <c r="Q1455">
        <v>17</v>
      </c>
      <c r="R1455">
        <v>20160718</v>
      </c>
      <c r="S1455" s="237" t="str">
        <f t="shared" si="28"/>
        <v>Aug</v>
      </c>
    </row>
    <row r="1456" spans="1:19" x14ac:dyDescent="0.25">
      <c r="A1456">
        <v>3637043000</v>
      </c>
      <c r="B1456" t="str">
        <f>VLOOKUP(A1456,'Energy Provider Accounts'!C:D,2,FALSE)</f>
        <v>Glasco WWTP</v>
      </c>
      <c r="C1456" t="s">
        <v>342</v>
      </c>
      <c r="D1456" s="3">
        <v>42628</v>
      </c>
      <c r="E1456" s="11" t="s">
        <v>377</v>
      </c>
      <c r="F1456">
        <v>30</v>
      </c>
      <c r="G1456" t="s">
        <v>344</v>
      </c>
      <c r="H1456" t="s">
        <v>414</v>
      </c>
      <c r="I1456">
        <v>1</v>
      </c>
      <c r="J1456">
        <v>0</v>
      </c>
      <c r="K1456">
        <v>0</v>
      </c>
      <c r="L1456">
        <v>0.32</v>
      </c>
      <c r="M1456">
        <v>37.99</v>
      </c>
      <c r="N1456">
        <v>38.32</v>
      </c>
      <c r="O1456">
        <v>2016</v>
      </c>
      <c r="P1456">
        <v>9</v>
      </c>
      <c r="Q1456">
        <v>15</v>
      </c>
      <c r="R1456">
        <v>20160816</v>
      </c>
      <c r="S1456" s="237" t="str">
        <f t="shared" si="28"/>
        <v>Sep</v>
      </c>
    </row>
    <row r="1457" spans="1:19" x14ac:dyDescent="0.25">
      <c r="A1457">
        <v>3637043000</v>
      </c>
      <c r="B1457" t="str">
        <f>VLOOKUP(A1457,'Energy Provider Accounts'!C:D,2,FALSE)</f>
        <v>Glasco WWTP</v>
      </c>
      <c r="C1457" t="s">
        <v>342</v>
      </c>
      <c r="D1457" s="3">
        <v>42657</v>
      </c>
      <c r="E1457" s="11" t="s">
        <v>454</v>
      </c>
      <c r="F1457">
        <v>30</v>
      </c>
      <c r="G1457" t="s">
        <v>344</v>
      </c>
      <c r="H1457" t="s">
        <v>414</v>
      </c>
      <c r="I1457">
        <v>59</v>
      </c>
      <c r="J1457">
        <v>0</v>
      </c>
      <c r="K1457">
        <v>0</v>
      </c>
      <c r="L1457">
        <v>16</v>
      </c>
      <c r="M1457">
        <v>69.28</v>
      </c>
      <c r="N1457">
        <v>85.31</v>
      </c>
      <c r="O1457">
        <v>2016</v>
      </c>
      <c r="P1457">
        <v>10</v>
      </c>
      <c r="Q1457">
        <v>14</v>
      </c>
      <c r="R1457">
        <v>20160914</v>
      </c>
      <c r="S1457" s="237" t="str">
        <f t="shared" si="28"/>
        <v>Oct</v>
      </c>
    </row>
    <row r="1458" spans="1:19" x14ac:dyDescent="0.25">
      <c r="A1458">
        <v>3637043000</v>
      </c>
      <c r="B1458" t="str">
        <f>VLOOKUP(A1458,'Energy Provider Accounts'!C:D,2,FALSE)</f>
        <v>Glasco WWTP</v>
      </c>
      <c r="C1458" t="s">
        <v>342</v>
      </c>
      <c r="D1458" s="3">
        <v>42688</v>
      </c>
      <c r="E1458" s="11" t="s">
        <v>455</v>
      </c>
      <c r="F1458">
        <v>30</v>
      </c>
      <c r="G1458" t="s">
        <v>344</v>
      </c>
      <c r="H1458" t="s">
        <v>414</v>
      </c>
      <c r="I1458">
        <v>466</v>
      </c>
      <c r="J1458">
        <v>0</v>
      </c>
      <c r="K1458">
        <v>0</v>
      </c>
      <c r="L1458">
        <v>141.33000000000001</v>
      </c>
      <c r="M1458">
        <v>206.95</v>
      </c>
      <c r="N1458">
        <v>348.38</v>
      </c>
      <c r="O1458">
        <v>2016</v>
      </c>
      <c r="P1458">
        <v>11</v>
      </c>
      <c r="Q1458">
        <v>14</v>
      </c>
      <c r="R1458">
        <v>20161015</v>
      </c>
      <c r="S1458" s="237" t="str">
        <f t="shared" si="28"/>
        <v>Nov</v>
      </c>
    </row>
    <row r="1459" spans="1:19" x14ac:dyDescent="0.25">
      <c r="A1459">
        <v>3637043000</v>
      </c>
      <c r="B1459" t="str">
        <f>VLOOKUP(A1459,'Energy Provider Accounts'!C:D,2,FALSE)</f>
        <v>Glasco WWTP</v>
      </c>
      <c r="C1459" t="s">
        <v>342</v>
      </c>
      <c r="D1459" s="3">
        <v>42719</v>
      </c>
      <c r="E1459" s="11" t="s">
        <v>456</v>
      </c>
      <c r="F1459">
        <v>30</v>
      </c>
      <c r="G1459" t="s">
        <v>344</v>
      </c>
      <c r="H1459" t="s">
        <v>414</v>
      </c>
      <c r="I1459">
        <v>891</v>
      </c>
      <c r="J1459">
        <v>0</v>
      </c>
      <c r="K1459">
        <v>0</v>
      </c>
      <c r="L1459">
        <v>345.41</v>
      </c>
      <c r="M1459">
        <v>332.19</v>
      </c>
      <c r="N1459">
        <v>677.8</v>
      </c>
      <c r="O1459">
        <v>2016</v>
      </c>
      <c r="P1459">
        <v>12</v>
      </c>
      <c r="Q1459">
        <v>15</v>
      </c>
      <c r="R1459">
        <v>20161115</v>
      </c>
      <c r="S1459" s="237" t="str">
        <f t="shared" si="28"/>
        <v>Dec</v>
      </c>
    </row>
    <row r="1460" spans="1:19" x14ac:dyDescent="0.25">
      <c r="A1460">
        <v>3637043000</v>
      </c>
      <c r="B1460" t="str">
        <f>VLOOKUP(A1460,'Energy Provider Accounts'!C:D,2,FALSE)</f>
        <v>Glasco WWTP</v>
      </c>
      <c r="C1460" t="s">
        <v>342</v>
      </c>
      <c r="D1460" s="3">
        <v>42752</v>
      </c>
      <c r="E1460" s="11" t="s">
        <v>457</v>
      </c>
      <c r="F1460">
        <v>30</v>
      </c>
      <c r="G1460" t="s">
        <v>344</v>
      </c>
      <c r="H1460" t="s">
        <v>414</v>
      </c>
      <c r="I1460">
        <v>1518</v>
      </c>
      <c r="J1460">
        <v>0</v>
      </c>
      <c r="K1460">
        <v>0</v>
      </c>
      <c r="L1460">
        <v>708.63</v>
      </c>
      <c r="M1460">
        <v>532.04</v>
      </c>
      <c r="N1460">
        <v>1241.01</v>
      </c>
      <c r="O1460">
        <v>2017</v>
      </c>
      <c r="P1460">
        <v>1</v>
      </c>
      <c r="Q1460">
        <v>17</v>
      </c>
      <c r="R1460">
        <v>20161218</v>
      </c>
      <c r="S1460" s="237" t="str">
        <f t="shared" si="28"/>
        <v>Jan</v>
      </c>
    </row>
    <row r="1461" spans="1:19" x14ac:dyDescent="0.25">
      <c r="A1461">
        <v>3637043000</v>
      </c>
      <c r="B1461" t="str">
        <f>VLOOKUP(A1461,'Energy Provider Accounts'!C:D,2,FALSE)</f>
        <v>Glasco WWTP</v>
      </c>
      <c r="C1461" t="s">
        <v>342</v>
      </c>
      <c r="D1461" s="3">
        <v>42788</v>
      </c>
      <c r="E1461" s="11" t="s">
        <v>382</v>
      </c>
      <c r="F1461">
        <v>36</v>
      </c>
      <c r="G1461" t="s">
        <v>344</v>
      </c>
      <c r="H1461" t="s">
        <v>414</v>
      </c>
      <c r="I1461">
        <v>1540</v>
      </c>
      <c r="J1461">
        <v>0</v>
      </c>
      <c r="K1461">
        <v>0</v>
      </c>
      <c r="L1461">
        <v>791.45</v>
      </c>
      <c r="M1461">
        <v>655.61</v>
      </c>
      <c r="N1461">
        <v>1447.64</v>
      </c>
      <c r="O1461">
        <v>2017</v>
      </c>
      <c r="P1461">
        <v>2</v>
      </c>
      <c r="Q1461">
        <v>22</v>
      </c>
      <c r="R1461">
        <v>20170117</v>
      </c>
      <c r="S1461" s="237" t="str">
        <f t="shared" si="28"/>
        <v>Feb</v>
      </c>
    </row>
    <row r="1462" spans="1:19" x14ac:dyDescent="0.25">
      <c r="A1462">
        <v>3637043000</v>
      </c>
      <c r="B1462" t="str">
        <f>VLOOKUP(A1462,'Energy Provider Accounts'!C:D,2,FALSE)</f>
        <v>Glasco WWTP</v>
      </c>
      <c r="C1462" t="s">
        <v>342</v>
      </c>
      <c r="D1462" s="3">
        <v>42815</v>
      </c>
      <c r="E1462" s="11" t="s">
        <v>458</v>
      </c>
      <c r="F1462">
        <v>30</v>
      </c>
      <c r="G1462" t="s">
        <v>344</v>
      </c>
      <c r="H1462" t="s">
        <v>414</v>
      </c>
      <c r="I1462">
        <v>1047</v>
      </c>
      <c r="J1462">
        <v>0</v>
      </c>
      <c r="K1462">
        <v>0</v>
      </c>
      <c r="L1462">
        <v>537.42999999999995</v>
      </c>
      <c r="M1462">
        <v>423.63</v>
      </c>
      <c r="N1462">
        <v>961.45</v>
      </c>
      <c r="O1462">
        <v>2017</v>
      </c>
      <c r="P1462">
        <v>3</v>
      </c>
      <c r="Q1462">
        <v>21</v>
      </c>
      <c r="R1462">
        <v>20170219</v>
      </c>
      <c r="S1462" s="237" t="str">
        <f t="shared" si="28"/>
        <v>Mar</v>
      </c>
    </row>
    <row r="1463" spans="1:19" x14ac:dyDescent="0.25">
      <c r="A1463">
        <v>3637043000</v>
      </c>
      <c r="B1463" t="str">
        <f>VLOOKUP(A1463,'Energy Provider Accounts'!C:D,2,FALSE)</f>
        <v>Glasco WWTP</v>
      </c>
      <c r="C1463" t="s">
        <v>342</v>
      </c>
      <c r="D1463" s="3">
        <v>42843</v>
      </c>
      <c r="E1463" s="11" t="s">
        <v>459</v>
      </c>
      <c r="F1463">
        <v>30</v>
      </c>
      <c r="G1463" t="s">
        <v>344</v>
      </c>
      <c r="H1463" t="s">
        <v>414</v>
      </c>
      <c r="I1463">
        <v>792</v>
      </c>
      <c r="J1463">
        <v>0</v>
      </c>
      <c r="K1463">
        <v>0</v>
      </c>
      <c r="L1463">
        <v>397.5</v>
      </c>
      <c r="M1463">
        <v>325.91000000000003</v>
      </c>
      <c r="N1463">
        <v>723.64</v>
      </c>
      <c r="O1463">
        <v>2017</v>
      </c>
      <c r="P1463">
        <v>4</v>
      </c>
      <c r="Q1463">
        <v>18</v>
      </c>
      <c r="R1463">
        <v>20170319</v>
      </c>
      <c r="S1463" s="237" t="str">
        <f t="shared" si="28"/>
        <v>Apr</v>
      </c>
    </row>
    <row r="1464" spans="1:19" x14ac:dyDescent="0.25">
      <c r="A1464">
        <v>3637043000</v>
      </c>
      <c r="B1464" t="str">
        <f>VLOOKUP(A1464,'Energy Provider Accounts'!C:D,2,FALSE)</f>
        <v>Glasco WWTP</v>
      </c>
      <c r="C1464" t="s">
        <v>342</v>
      </c>
      <c r="D1464" s="3">
        <v>42870</v>
      </c>
      <c r="E1464" s="11" t="s">
        <v>460</v>
      </c>
      <c r="F1464">
        <v>30</v>
      </c>
      <c r="G1464" t="s">
        <v>344</v>
      </c>
      <c r="H1464" t="s">
        <v>414</v>
      </c>
      <c r="I1464">
        <v>345</v>
      </c>
      <c r="J1464">
        <v>0</v>
      </c>
      <c r="K1464">
        <v>0</v>
      </c>
      <c r="L1464">
        <v>178.47</v>
      </c>
      <c r="M1464">
        <v>173.2</v>
      </c>
      <c r="N1464">
        <v>351.79</v>
      </c>
      <c r="O1464">
        <v>2017</v>
      </c>
      <c r="P1464">
        <v>5</v>
      </c>
      <c r="Q1464">
        <v>15</v>
      </c>
      <c r="R1464">
        <v>20170415</v>
      </c>
      <c r="S1464" s="237" t="str">
        <f t="shared" si="28"/>
        <v>May</v>
      </c>
    </row>
    <row r="1465" spans="1:19" x14ac:dyDescent="0.25">
      <c r="A1465">
        <v>3637043000</v>
      </c>
      <c r="B1465" t="str">
        <f>VLOOKUP(A1465,'Energy Provider Accounts'!C:D,2,FALSE)</f>
        <v>Glasco WWTP</v>
      </c>
      <c r="C1465" t="s">
        <v>342</v>
      </c>
      <c r="D1465" s="3">
        <v>42900</v>
      </c>
      <c r="E1465" s="11" t="s">
        <v>461</v>
      </c>
      <c r="F1465">
        <v>30</v>
      </c>
      <c r="G1465" t="s">
        <v>344</v>
      </c>
      <c r="H1465" t="s">
        <v>414</v>
      </c>
      <c r="I1465">
        <v>282</v>
      </c>
      <c r="J1465">
        <v>0</v>
      </c>
      <c r="K1465">
        <v>0</v>
      </c>
      <c r="L1465">
        <v>153.08000000000001</v>
      </c>
      <c r="M1465">
        <v>155.08000000000001</v>
      </c>
      <c r="N1465">
        <v>308.27</v>
      </c>
      <c r="O1465">
        <v>2017</v>
      </c>
      <c r="P1465">
        <v>6</v>
      </c>
      <c r="Q1465">
        <v>14</v>
      </c>
      <c r="R1465">
        <v>20170515</v>
      </c>
      <c r="S1465" s="237" t="str">
        <f t="shared" si="28"/>
        <v>Jun</v>
      </c>
    </row>
    <row r="1466" spans="1:19" x14ac:dyDescent="0.25">
      <c r="A1466">
        <v>3637043000</v>
      </c>
      <c r="B1466" t="str">
        <f>VLOOKUP(A1466,'Energy Provider Accounts'!C:D,2,FALSE)</f>
        <v>Glasco WWTP</v>
      </c>
      <c r="C1466" t="s">
        <v>342</v>
      </c>
      <c r="D1466" s="3">
        <v>42929</v>
      </c>
      <c r="E1466" s="11" t="s">
        <v>387</v>
      </c>
      <c r="F1466">
        <v>30</v>
      </c>
      <c r="G1466" t="s">
        <v>344</v>
      </c>
      <c r="H1466" t="s">
        <v>414</v>
      </c>
      <c r="I1466">
        <v>1</v>
      </c>
      <c r="J1466">
        <v>0</v>
      </c>
      <c r="K1466">
        <v>0</v>
      </c>
      <c r="L1466">
        <v>0.54</v>
      </c>
      <c r="M1466">
        <v>38.44</v>
      </c>
      <c r="N1466">
        <v>38.99</v>
      </c>
      <c r="O1466">
        <v>2017</v>
      </c>
      <c r="P1466">
        <v>7</v>
      </c>
      <c r="Q1466">
        <v>13</v>
      </c>
      <c r="R1466">
        <v>20170613</v>
      </c>
      <c r="S1466" s="237" t="str">
        <f t="shared" si="28"/>
        <v>Jul</v>
      </c>
    </row>
    <row r="1467" spans="1:19" x14ac:dyDescent="0.25">
      <c r="A1467">
        <v>3637043000</v>
      </c>
      <c r="B1467" t="str">
        <f>VLOOKUP(A1467,'Energy Provider Accounts'!C:D,2,FALSE)</f>
        <v>Glasco WWTP</v>
      </c>
      <c r="C1467" t="s">
        <v>342</v>
      </c>
      <c r="D1467" s="3">
        <v>42958</v>
      </c>
      <c r="E1467" s="11" t="s">
        <v>388</v>
      </c>
      <c r="F1467">
        <v>30</v>
      </c>
      <c r="G1467" t="s">
        <v>344</v>
      </c>
      <c r="H1467" t="s">
        <v>414</v>
      </c>
      <c r="I1467">
        <v>0</v>
      </c>
      <c r="J1467">
        <v>0</v>
      </c>
      <c r="K1467">
        <v>0</v>
      </c>
      <c r="L1467">
        <v>0</v>
      </c>
      <c r="M1467">
        <v>39</v>
      </c>
      <c r="N1467">
        <v>39.01</v>
      </c>
      <c r="O1467">
        <v>2017</v>
      </c>
      <c r="P1467">
        <v>8</v>
      </c>
      <c r="Q1467">
        <v>11</v>
      </c>
      <c r="R1467">
        <v>20170712</v>
      </c>
      <c r="S1467" s="237" t="str">
        <f t="shared" si="28"/>
        <v>Aug</v>
      </c>
    </row>
    <row r="1468" spans="1:19" x14ac:dyDescent="0.25">
      <c r="A1468">
        <v>3637043000</v>
      </c>
      <c r="B1468" t="str">
        <f>VLOOKUP(A1468,'Energy Provider Accounts'!C:D,2,FALSE)</f>
        <v>Glasco WWTP</v>
      </c>
      <c r="C1468" t="s">
        <v>342</v>
      </c>
      <c r="D1468" s="3">
        <v>42929</v>
      </c>
      <c r="E1468" s="11" t="s">
        <v>387</v>
      </c>
      <c r="F1468">
        <v>30</v>
      </c>
      <c r="G1468" t="s">
        <v>344</v>
      </c>
      <c r="H1468" t="s">
        <v>345</v>
      </c>
      <c r="I1468">
        <v>13040</v>
      </c>
      <c r="J1468">
        <v>39</v>
      </c>
      <c r="K1468">
        <v>348.33</v>
      </c>
      <c r="L1468">
        <v>1324.6</v>
      </c>
      <c r="M1468">
        <v>-496.8</v>
      </c>
      <c r="N1468">
        <v>1176.5999999999999</v>
      </c>
      <c r="O1468">
        <v>2017</v>
      </c>
      <c r="P1468">
        <v>7</v>
      </c>
      <c r="Q1468">
        <v>13</v>
      </c>
      <c r="R1468">
        <v>20170613</v>
      </c>
      <c r="S1468" s="237" t="str">
        <f t="shared" si="28"/>
        <v>Jul</v>
      </c>
    </row>
    <row r="1469" spans="1:19" x14ac:dyDescent="0.25">
      <c r="A1469">
        <v>3637043000</v>
      </c>
      <c r="B1469" t="str">
        <f>VLOOKUP(A1469,'Energy Provider Accounts'!C:D,2,FALSE)</f>
        <v>Glasco WWTP</v>
      </c>
      <c r="C1469" t="s">
        <v>342</v>
      </c>
      <c r="D1469" s="3">
        <v>42991</v>
      </c>
      <c r="E1469" s="11" t="s">
        <v>416</v>
      </c>
      <c r="F1469">
        <v>30</v>
      </c>
      <c r="G1469" t="s">
        <v>344</v>
      </c>
      <c r="H1469" t="s">
        <v>414</v>
      </c>
      <c r="I1469">
        <v>0</v>
      </c>
      <c r="J1469">
        <v>0</v>
      </c>
      <c r="K1469">
        <v>0</v>
      </c>
      <c r="L1469">
        <v>0</v>
      </c>
      <c r="M1469">
        <v>39</v>
      </c>
      <c r="N1469">
        <v>39.01</v>
      </c>
      <c r="O1469">
        <v>2017</v>
      </c>
      <c r="P1469">
        <v>9</v>
      </c>
      <c r="Q1469">
        <v>13</v>
      </c>
      <c r="R1469">
        <v>20170814</v>
      </c>
      <c r="S1469" s="237" t="str">
        <f t="shared" si="28"/>
        <v>Sep</v>
      </c>
    </row>
    <row r="1470" spans="1:19" x14ac:dyDescent="0.25">
      <c r="A1470">
        <v>3637043000</v>
      </c>
      <c r="B1470" t="str">
        <f>VLOOKUP(A1470,'Energy Provider Accounts'!C:D,2,FALSE)</f>
        <v>Glasco WWTP</v>
      </c>
      <c r="C1470" t="s">
        <v>342</v>
      </c>
      <c r="D1470" s="3">
        <v>43025</v>
      </c>
      <c r="E1470" s="11" t="s">
        <v>462</v>
      </c>
      <c r="F1470">
        <v>30</v>
      </c>
      <c r="G1470" t="s">
        <v>344</v>
      </c>
      <c r="H1470" t="s">
        <v>414</v>
      </c>
      <c r="I1470">
        <v>44</v>
      </c>
      <c r="J1470">
        <v>0</v>
      </c>
      <c r="K1470">
        <v>0</v>
      </c>
      <c r="L1470">
        <v>19.77</v>
      </c>
      <c r="M1470">
        <v>64.08</v>
      </c>
      <c r="N1470">
        <v>83.88</v>
      </c>
      <c r="O1470">
        <v>2017</v>
      </c>
      <c r="P1470">
        <v>10</v>
      </c>
      <c r="Q1470">
        <v>17</v>
      </c>
      <c r="R1470">
        <v>20170917</v>
      </c>
      <c r="S1470" s="237" t="str">
        <f t="shared" si="28"/>
        <v>Oct</v>
      </c>
    </row>
    <row r="1471" spans="1:19" x14ac:dyDescent="0.25">
      <c r="A1471">
        <v>3637043000</v>
      </c>
      <c r="B1471" t="str">
        <f>VLOOKUP(A1471,'Energy Provider Accounts'!C:D,2,FALSE)</f>
        <v>Glasco WWTP</v>
      </c>
      <c r="C1471" t="s">
        <v>342</v>
      </c>
      <c r="D1471" s="3">
        <v>43052</v>
      </c>
      <c r="E1471" s="11" t="s">
        <v>463</v>
      </c>
      <c r="F1471">
        <v>30</v>
      </c>
      <c r="G1471" t="s">
        <v>344</v>
      </c>
      <c r="H1471" t="s">
        <v>414</v>
      </c>
      <c r="I1471">
        <v>457</v>
      </c>
      <c r="J1471">
        <v>0</v>
      </c>
      <c r="K1471">
        <v>0</v>
      </c>
      <c r="L1471">
        <v>221.03</v>
      </c>
      <c r="M1471">
        <v>224.83</v>
      </c>
      <c r="N1471">
        <v>446.03</v>
      </c>
      <c r="O1471">
        <v>2017</v>
      </c>
      <c r="P1471">
        <v>11</v>
      </c>
      <c r="Q1471">
        <v>13</v>
      </c>
      <c r="R1471">
        <v>20171014</v>
      </c>
      <c r="S1471" s="237" t="str">
        <f t="shared" si="28"/>
        <v>Nov</v>
      </c>
    </row>
    <row r="1472" spans="1:19" x14ac:dyDescent="0.25">
      <c r="A1472">
        <v>3637043000</v>
      </c>
      <c r="B1472" t="str">
        <f>VLOOKUP(A1472,'Energy Provider Accounts'!C:D,2,FALSE)</f>
        <v>Glasco WWTP</v>
      </c>
      <c r="C1472" t="s">
        <v>342</v>
      </c>
      <c r="D1472" s="3">
        <v>43084</v>
      </c>
      <c r="E1472" s="11" t="s">
        <v>464</v>
      </c>
      <c r="F1472">
        <v>30</v>
      </c>
      <c r="G1472" t="s">
        <v>344</v>
      </c>
      <c r="H1472" t="s">
        <v>414</v>
      </c>
      <c r="I1472">
        <v>1072</v>
      </c>
      <c r="J1472">
        <v>0</v>
      </c>
      <c r="K1472">
        <v>0</v>
      </c>
      <c r="L1472">
        <v>569.92999999999995</v>
      </c>
      <c r="M1472">
        <v>429.83</v>
      </c>
      <c r="N1472">
        <v>1000.1</v>
      </c>
      <c r="O1472">
        <v>2017</v>
      </c>
      <c r="P1472">
        <v>12</v>
      </c>
      <c r="Q1472">
        <v>15</v>
      </c>
      <c r="R1472">
        <v>20171115</v>
      </c>
      <c r="S1472" s="237" t="str">
        <f t="shared" si="28"/>
        <v>Dec</v>
      </c>
    </row>
    <row r="1473" spans="1:19" x14ac:dyDescent="0.25">
      <c r="A1473">
        <v>3637043000</v>
      </c>
      <c r="B1473" t="str">
        <f>VLOOKUP(A1473,'Energy Provider Accounts'!C:D,2,FALSE)</f>
        <v>Glasco WWTP</v>
      </c>
      <c r="C1473" t="s">
        <v>342</v>
      </c>
      <c r="D1473" s="3">
        <v>42958</v>
      </c>
      <c r="E1473" s="11" t="s">
        <v>388</v>
      </c>
      <c r="F1473">
        <v>30</v>
      </c>
      <c r="G1473" t="s">
        <v>344</v>
      </c>
      <c r="H1473" t="s">
        <v>345</v>
      </c>
      <c r="I1473">
        <v>14320</v>
      </c>
      <c r="J1473">
        <v>39</v>
      </c>
      <c r="K1473">
        <v>355.15</v>
      </c>
      <c r="L1473">
        <v>2274.4499999999998</v>
      </c>
      <c r="M1473">
        <v>-962.15</v>
      </c>
      <c r="N1473">
        <v>1668.12</v>
      </c>
      <c r="O1473">
        <v>2017</v>
      </c>
      <c r="P1473">
        <v>8</v>
      </c>
      <c r="Q1473">
        <v>11</v>
      </c>
      <c r="R1473">
        <v>20170712</v>
      </c>
      <c r="S1473" s="237" t="str">
        <f t="shared" si="28"/>
        <v>Aug</v>
      </c>
    </row>
    <row r="1474" spans="1:19" x14ac:dyDescent="0.25">
      <c r="A1474">
        <v>3637043000</v>
      </c>
      <c r="B1474" t="str">
        <f>VLOOKUP(A1474,'Energy Provider Accounts'!C:D,2,FALSE)</f>
        <v>Glasco WWTP</v>
      </c>
      <c r="C1474" t="s">
        <v>342</v>
      </c>
      <c r="D1474" s="3">
        <v>42991</v>
      </c>
      <c r="E1474" s="11" t="s">
        <v>416</v>
      </c>
      <c r="F1474">
        <v>30</v>
      </c>
      <c r="G1474" t="s">
        <v>344</v>
      </c>
      <c r="H1474" t="s">
        <v>345</v>
      </c>
      <c r="I1474">
        <v>14960</v>
      </c>
      <c r="J1474">
        <v>34</v>
      </c>
      <c r="K1474">
        <v>311.66000000000003</v>
      </c>
      <c r="L1474">
        <v>131.19999999999999</v>
      </c>
      <c r="M1474">
        <v>127.54</v>
      </c>
      <c r="N1474">
        <v>570.63</v>
      </c>
      <c r="O1474">
        <v>2017</v>
      </c>
      <c r="P1474">
        <v>9</v>
      </c>
      <c r="Q1474">
        <v>13</v>
      </c>
      <c r="R1474">
        <v>20170814</v>
      </c>
      <c r="S1474" s="237" t="str">
        <f t="shared" ref="S1474:S1537" si="29">CHOOSE(P1474,"Jan","Feb","Mar","Apr","May","Jun","Jul","Aug","Sep","Oct","Nov","Dec")</f>
        <v>Sep</v>
      </c>
    </row>
    <row r="1475" spans="1:19" x14ac:dyDescent="0.25">
      <c r="A1475">
        <v>3637043000</v>
      </c>
      <c r="B1475" t="str">
        <f>VLOOKUP(A1475,'Energy Provider Accounts'!C:D,2,FALSE)</f>
        <v>Glasco WWTP</v>
      </c>
      <c r="C1475" t="s">
        <v>342</v>
      </c>
      <c r="D1475" s="3">
        <v>43025</v>
      </c>
      <c r="E1475" s="11" t="s">
        <v>462</v>
      </c>
      <c r="F1475">
        <v>30</v>
      </c>
      <c r="G1475" t="s">
        <v>344</v>
      </c>
      <c r="H1475" t="s">
        <v>345</v>
      </c>
      <c r="I1475">
        <v>15360</v>
      </c>
      <c r="J1475">
        <v>36</v>
      </c>
      <c r="K1475">
        <v>333.41</v>
      </c>
      <c r="L1475">
        <v>128.72</v>
      </c>
      <c r="M1475">
        <v>128.85</v>
      </c>
      <c r="N1475">
        <v>591.21</v>
      </c>
      <c r="O1475">
        <v>2017</v>
      </c>
      <c r="P1475">
        <v>10</v>
      </c>
      <c r="Q1475">
        <v>17</v>
      </c>
      <c r="R1475">
        <v>20170917</v>
      </c>
      <c r="S1475" s="237" t="str">
        <f t="shared" si="29"/>
        <v>Oct</v>
      </c>
    </row>
    <row r="1476" spans="1:19" x14ac:dyDescent="0.25">
      <c r="A1476">
        <v>3637043000</v>
      </c>
      <c r="B1476" t="str">
        <f>VLOOKUP(A1476,'Energy Provider Accounts'!C:D,2,FALSE)</f>
        <v>Glasco WWTP</v>
      </c>
      <c r="C1476" t="s">
        <v>342</v>
      </c>
      <c r="D1476" s="3">
        <v>43052</v>
      </c>
      <c r="E1476" s="11" t="s">
        <v>463</v>
      </c>
      <c r="F1476">
        <v>30</v>
      </c>
      <c r="G1476" t="s">
        <v>344</v>
      </c>
      <c r="H1476" t="s">
        <v>345</v>
      </c>
      <c r="I1476">
        <v>13520</v>
      </c>
      <c r="J1476">
        <v>38</v>
      </c>
      <c r="K1476">
        <v>347.9</v>
      </c>
      <c r="L1476">
        <v>110.46</v>
      </c>
      <c r="M1476">
        <v>124.07</v>
      </c>
      <c r="N1476">
        <v>582.66</v>
      </c>
      <c r="O1476">
        <v>2017</v>
      </c>
      <c r="P1476">
        <v>11</v>
      </c>
      <c r="Q1476">
        <v>13</v>
      </c>
      <c r="R1476">
        <v>20171014</v>
      </c>
      <c r="S1476" s="237" t="str">
        <f t="shared" si="29"/>
        <v>Nov</v>
      </c>
    </row>
    <row r="1477" spans="1:19" x14ac:dyDescent="0.25">
      <c r="A1477">
        <v>3637043000</v>
      </c>
      <c r="B1477" t="str">
        <f>VLOOKUP(A1477,'Energy Provider Accounts'!C:D,2,FALSE)</f>
        <v>Glasco WWTP</v>
      </c>
      <c r="C1477" t="s">
        <v>342</v>
      </c>
      <c r="D1477" s="3">
        <v>43084</v>
      </c>
      <c r="E1477" s="11" t="s">
        <v>464</v>
      </c>
      <c r="F1477">
        <v>30</v>
      </c>
      <c r="G1477" t="s">
        <v>344</v>
      </c>
      <c r="H1477" t="s">
        <v>345</v>
      </c>
      <c r="I1477">
        <v>17040</v>
      </c>
      <c r="J1477">
        <v>41</v>
      </c>
      <c r="K1477">
        <v>376.9</v>
      </c>
      <c r="L1477">
        <v>138.71</v>
      </c>
      <c r="M1477">
        <v>133.82</v>
      </c>
      <c r="N1477">
        <v>649.69000000000005</v>
      </c>
      <c r="O1477">
        <v>2017</v>
      </c>
      <c r="P1477">
        <v>12</v>
      </c>
      <c r="Q1477">
        <v>15</v>
      </c>
      <c r="R1477">
        <v>20171115</v>
      </c>
      <c r="S1477" s="237" t="str">
        <f t="shared" si="29"/>
        <v>Dec</v>
      </c>
    </row>
    <row r="1478" spans="1:19" x14ac:dyDescent="0.25">
      <c r="A1478">
        <v>3624097000</v>
      </c>
      <c r="B1478" t="str">
        <f>VLOOKUP(A1478,'Energy Provider Accounts'!C:D,2,FALSE)</f>
        <v>Facilities Operation Center</v>
      </c>
      <c r="C1478" t="s">
        <v>342</v>
      </c>
      <c r="D1478" s="3">
        <v>42383</v>
      </c>
      <c r="E1478" s="11" t="s">
        <v>393</v>
      </c>
      <c r="F1478">
        <v>30</v>
      </c>
      <c r="G1478" t="s">
        <v>344</v>
      </c>
      <c r="H1478" t="s">
        <v>345</v>
      </c>
      <c r="I1478">
        <v>5960</v>
      </c>
      <c r="J1478">
        <v>16</v>
      </c>
      <c r="K1478">
        <v>138.09</v>
      </c>
      <c r="L1478">
        <v>36.119999999999997</v>
      </c>
      <c r="M1478">
        <v>123.75</v>
      </c>
      <c r="N1478">
        <v>298.05</v>
      </c>
      <c r="O1478">
        <v>2016</v>
      </c>
      <c r="P1478">
        <v>1</v>
      </c>
      <c r="Q1478">
        <v>14</v>
      </c>
      <c r="R1478">
        <v>20151215</v>
      </c>
      <c r="S1478" s="237" t="str">
        <f t="shared" si="29"/>
        <v>Jan</v>
      </c>
    </row>
    <row r="1479" spans="1:19" x14ac:dyDescent="0.25">
      <c r="A1479">
        <v>3624097000</v>
      </c>
      <c r="B1479" t="str">
        <f>VLOOKUP(A1479,'Energy Provider Accounts'!C:D,2,FALSE)</f>
        <v>Facilities Operation Center</v>
      </c>
      <c r="C1479" t="s">
        <v>342</v>
      </c>
      <c r="D1479" s="3">
        <v>42412</v>
      </c>
      <c r="E1479" s="11" t="s">
        <v>394</v>
      </c>
      <c r="F1479">
        <v>30</v>
      </c>
      <c r="G1479" t="s">
        <v>344</v>
      </c>
      <c r="H1479" t="s">
        <v>345</v>
      </c>
      <c r="I1479">
        <v>5960</v>
      </c>
      <c r="J1479">
        <v>15</v>
      </c>
      <c r="K1479">
        <v>127.98</v>
      </c>
      <c r="L1479">
        <v>26.7</v>
      </c>
      <c r="M1479">
        <v>107.36</v>
      </c>
      <c r="N1479">
        <v>262.18</v>
      </c>
      <c r="O1479">
        <v>2016</v>
      </c>
      <c r="P1479">
        <v>2</v>
      </c>
      <c r="Q1479">
        <v>12</v>
      </c>
      <c r="R1479">
        <v>20160113</v>
      </c>
      <c r="S1479" s="237" t="str">
        <f t="shared" si="29"/>
        <v>Feb</v>
      </c>
    </row>
    <row r="1480" spans="1:19" x14ac:dyDescent="0.25">
      <c r="A1480">
        <v>3624097000</v>
      </c>
      <c r="B1480" t="str">
        <f>VLOOKUP(A1480,'Energy Provider Accounts'!C:D,2,FALSE)</f>
        <v>Facilities Operation Center</v>
      </c>
      <c r="C1480" t="s">
        <v>342</v>
      </c>
      <c r="D1480" s="3">
        <v>42444</v>
      </c>
      <c r="E1480" s="11" t="s">
        <v>395</v>
      </c>
      <c r="F1480">
        <v>30</v>
      </c>
      <c r="G1480" t="s">
        <v>344</v>
      </c>
      <c r="H1480" t="s">
        <v>345</v>
      </c>
      <c r="I1480">
        <v>6200</v>
      </c>
      <c r="J1480">
        <v>15</v>
      </c>
      <c r="K1480">
        <v>127.98</v>
      </c>
      <c r="L1480">
        <v>78.180000000000007</v>
      </c>
      <c r="M1480">
        <v>108.3</v>
      </c>
      <c r="N1480">
        <v>314.61</v>
      </c>
      <c r="O1480">
        <v>2016</v>
      </c>
      <c r="P1480">
        <v>3</v>
      </c>
      <c r="Q1480">
        <v>15</v>
      </c>
      <c r="R1480">
        <v>20160214</v>
      </c>
      <c r="S1480" s="237" t="str">
        <f t="shared" si="29"/>
        <v>Mar</v>
      </c>
    </row>
    <row r="1481" spans="1:19" x14ac:dyDescent="0.25">
      <c r="A1481">
        <v>3624097000</v>
      </c>
      <c r="B1481" t="str">
        <f>VLOOKUP(A1481,'Energy Provider Accounts'!C:D,2,FALSE)</f>
        <v>Facilities Operation Center</v>
      </c>
      <c r="C1481" t="s">
        <v>342</v>
      </c>
      <c r="D1481" s="3">
        <v>42475</v>
      </c>
      <c r="E1481" s="11" t="s">
        <v>372</v>
      </c>
      <c r="F1481">
        <v>30</v>
      </c>
      <c r="G1481" t="s">
        <v>344</v>
      </c>
      <c r="H1481" t="s">
        <v>345</v>
      </c>
      <c r="I1481">
        <v>6360</v>
      </c>
      <c r="J1481">
        <v>17</v>
      </c>
      <c r="K1481">
        <v>144.82</v>
      </c>
      <c r="L1481">
        <v>50.37</v>
      </c>
      <c r="M1481">
        <v>108.94</v>
      </c>
      <c r="N1481">
        <v>304.23</v>
      </c>
      <c r="O1481">
        <v>2016</v>
      </c>
      <c r="P1481">
        <v>4</v>
      </c>
      <c r="Q1481">
        <v>15</v>
      </c>
      <c r="R1481">
        <v>20160316</v>
      </c>
      <c r="S1481" s="237" t="str">
        <f t="shared" si="29"/>
        <v>Apr</v>
      </c>
    </row>
    <row r="1482" spans="1:19" x14ac:dyDescent="0.25">
      <c r="A1482">
        <v>3624097000</v>
      </c>
      <c r="B1482" t="str">
        <f>VLOOKUP(A1482,'Energy Provider Accounts'!C:D,2,FALSE)</f>
        <v>Facilities Operation Center</v>
      </c>
      <c r="C1482" t="s">
        <v>342</v>
      </c>
      <c r="D1482" s="3">
        <v>42502</v>
      </c>
      <c r="E1482" s="11" t="s">
        <v>397</v>
      </c>
      <c r="F1482">
        <v>30</v>
      </c>
      <c r="G1482" t="s">
        <v>344</v>
      </c>
      <c r="H1482" t="s">
        <v>345</v>
      </c>
      <c r="I1482">
        <v>4080</v>
      </c>
      <c r="J1482">
        <v>13</v>
      </c>
      <c r="K1482">
        <v>114.51</v>
      </c>
      <c r="L1482">
        <v>32.6</v>
      </c>
      <c r="M1482">
        <v>100</v>
      </c>
      <c r="N1482">
        <v>247.19</v>
      </c>
      <c r="O1482">
        <v>2016</v>
      </c>
      <c r="P1482">
        <v>5</v>
      </c>
      <c r="Q1482">
        <v>12</v>
      </c>
      <c r="R1482">
        <v>20160412</v>
      </c>
      <c r="S1482" s="237" t="str">
        <f t="shared" si="29"/>
        <v>May</v>
      </c>
    </row>
    <row r="1483" spans="1:19" x14ac:dyDescent="0.25">
      <c r="A1483">
        <v>3624097000</v>
      </c>
      <c r="B1483" t="str">
        <f>VLOOKUP(A1483,'Energy Provider Accounts'!C:D,2,FALSE)</f>
        <v>Facilities Operation Center</v>
      </c>
      <c r="C1483" t="s">
        <v>342</v>
      </c>
      <c r="D1483" s="3">
        <v>42534</v>
      </c>
      <c r="E1483" s="11" t="s">
        <v>398</v>
      </c>
      <c r="F1483">
        <v>30</v>
      </c>
      <c r="G1483" t="s">
        <v>344</v>
      </c>
      <c r="H1483" t="s">
        <v>345</v>
      </c>
      <c r="I1483">
        <v>4000</v>
      </c>
      <c r="J1483">
        <v>11</v>
      </c>
      <c r="K1483">
        <v>94.3</v>
      </c>
      <c r="L1483">
        <v>17.16</v>
      </c>
      <c r="M1483">
        <v>99.68</v>
      </c>
      <c r="N1483">
        <v>211.21</v>
      </c>
      <c r="O1483">
        <v>2016</v>
      </c>
      <c r="P1483">
        <v>6</v>
      </c>
      <c r="Q1483">
        <v>13</v>
      </c>
      <c r="R1483">
        <v>20160514</v>
      </c>
      <c r="S1483" s="237" t="str">
        <f t="shared" si="29"/>
        <v>Jun</v>
      </c>
    </row>
    <row r="1484" spans="1:19" x14ac:dyDescent="0.25">
      <c r="A1484">
        <v>3624097000</v>
      </c>
      <c r="B1484" t="str">
        <f>VLOOKUP(A1484,'Energy Provider Accounts'!C:D,2,FALSE)</f>
        <v>Facilities Operation Center</v>
      </c>
      <c r="C1484" t="s">
        <v>342</v>
      </c>
      <c r="D1484" s="3">
        <v>42383</v>
      </c>
      <c r="E1484" s="11" t="s">
        <v>393</v>
      </c>
      <c r="F1484">
        <v>30</v>
      </c>
      <c r="G1484" t="s">
        <v>344</v>
      </c>
      <c r="H1484" t="s">
        <v>414</v>
      </c>
      <c r="I1484">
        <v>351</v>
      </c>
      <c r="J1484">
        <v>0</v>
      </c>
      <c r="K1484">
        <v>0</v>
      </c>
      <c r="L1484">
        <v>0</v>
      </c>
      <c r="M1484">
        <v>168.78</v>
      </c>
      <c r="N1484">
        <v>168.83</v>
      </c>
      <c r="O1484">
        <v>2016</v>
      </c>
      <c r="P1484">
        <v>1</v>
      </c>
      <c r="Q1484">
        <v>14</v>
      </c>
      <c r="R1484">
        <v>20151215</v>
      </c>
      <c r="S1484" s="237" t="str">
        <f t="shared" si="29"/>
        <v>Jan</v>
      </c>
    </row>
    <row r="1485" spans="1:19" x14ac:dyDescent="0.25">
      <c r="A1485">
        <v>3624097000</v>
      </c>
      <c r="B1485" t="str">
        <f>VLOOKUP(A1485,'Energy Provider Accounts'!C:D,2,FALSE)</f>
        <v>Facilities Operation Center</v>
      </c>
      <c r="C1485" t="s">
        <v>342</v>
      </c>
      <c r="D1485" s="3">
        <v>42412</v>
      </c>
      <c r="E1485" s="11" t="s">
        <v>394</v>
      </c>
      <c r="F1485">
        <v>30</v>
      </c>
      <c r="G1485" t="s">
        <v>344</v>
      </c>
      <c r="H1485" t="s">
        <v>414</v>
      </c>
      <c r="I1485">
        <v>417</v>
      </c>
      <c r="J1485">
        <v>0</v>
      </c>
      <c r="K1485">
        <v>0</v>
      </c>
      <c r="L1485">
        <v>0</v>
      </c>
      <c r="M1485">
        <v>166.75</v>
      </c>
      <c r="N1485">
        <v>166.82</v>
      </c>
      <c r="O1485">
        <v>2016</v>
      </c>
      <c r="P1485">
        <v>2</v>
      </c>
      <c r="Q1485">
        <v>12</v>
      </c>
      <c r="R1485">
        <v>20160113</v>
      </c>
      <c r="S1485" s="237" t="str">
        <f t="shared" si="29"/>
        <v>Feb</v>
      </c>
    </row>
    <row r="1486" spans="1:19" x14ac:dyDescent="0.25">
      <c r="A1486">
        <v>3624097000</v>
      </c>
      <c r="B1486" t="str">
        <f>VLOOKUP(A1486,'Energy Provider Accounts'!C:D,2,FALSE)</f>
        <v>Facilities Operation Center</v>
      </c>
      <c r="C1486" t="s">
        <v>342</v>
      </c>
      <c r="D1486" s="3">
        <v>42444</v>
      </c>
      <c r="E1486" s="11" t="s">
        <v>395</v>
      </c>
      <c r="F1486">
        <v>30</v>
      </c>
      <c r="G1486" t="s">
        <v>344</v>
      </c>
      <c r="H1486" t="s">
        <v>414</v>
      </c>
      <c r="I1486">
        <v>333</v>
      </c>
      <c r="J1486">
        <v>0</v>
      </c>
      <c r="K1486">
        <v>0</v>
      </c>
      <c r="L1486">
        <v>0</v>
      </c>
      <c r="M1486">
        <v>141.19999999999999</v>
      </c>
      <c r="N1486">
        <v>141.26</v>
      </c>
      <c r="O1486">
        <v>2016</v>
      </c>
      <c r="P1486">
        <v>3</v>
      </c>
      <c r="Q1486">
        <v>15</v>
      </c>
      <c r="R1486">
        <v>20160214</v>
      </c>
      <c r="S1486" s="237" t="str">
        <f t="shared" si="29"/>
        <v>Mar</v>
      </c>
    </row>
    <row r="1487" spans="1:19" x14ac:dyDescent="0.25">
      <c r="A1487">
        <v>3624097000</v>
      </c>
      <c r="B1487" t="str">
        <f>VLOOKUP(A1487,'Energy Provider Accounts'!C:D,2,FALSE)</f>
        <v>Facilities Operation Center</v>
      </c>
      <c r="C1487" t="s">
        <v>342</v>
      </c>
      <c r="D1487" s="3">
        <v>42475</v>
      </c>
      <c r="E1487" s="11" t="s">
        <v>372</v>
      </c>
      <c r="F1487">
        <v>30</v>
      </c>
      <c r="G1487" t="s">
        <v>344</v>
      </c>
      <c r="H1487" t="s">
        <v>414</v>
      </c>
      <c r="I1487">
        <v>127</v>
      </c>
      <c r="J1487">
        <v>0</v>
      </c>
      <c r="K1487">
        <v>0</v>
      </c>
      <c r="L1487">
        <v>0</v>
      </c>
      <c r="M1487">
        <v>89.33</v>
      </c>
      <c r="N1487">
        <v>89.36</v>
      </c>
      <c r="O1487">
        <v>2016</v>
      </c>
      <c r="P1487">
        <v>4</v>
      </c>
      <c r="Q1487">
        <v>15</v>
      </c>
      <c r="R1487">
        <v>20160316</v>
      </c>
      <c r="S1487" s="237" t="str">
        <f t="shared" si="29"/>
        <v>Apr</v>
      </c>
    </row>
    <row r="1488" spans="1:19" x14ac:dyDescent="0.25">
      <c r="A1488">
        <v>3624097000</v>
      </c>
      <c r="B1488" t="str">
        <f>VLOOKUP(A1488,'Energy Provider Accounts'!C:D,2,FALSE)</f>
        <v>Facilities Operation Center</v>
      </c>
      <c r="C1488" t="s">
        <v>342</v>
      </c>
      <c r="D1488" s="3">
        <v>42502</v>
      </c>
      <c r="E1488" s="11" t="s">
        <v>397</v>
      </c>
      <c r="F1488">
        <v>30</v>
      </c>
      <c r="G1488" t="s">
        <v>344</v>
      </c>
      <c r="H1488" t="s">
        <v>414</v>
      </c>
      <c r="I1488">
        <v>38</v>
      </c>
      <c r="J1488">
        <v>0</v>
      </c>
      <c r="K1488">
        <v>0</v>
      </c>
      <c r="L1488">
        <v>0</v>
      </c>
      <c r="M1488">
        <v>54.13</v>
      </c>
      <c r="N1488">
        <v>54.15</v>
      </c>
      <c r="O1488">
        <v>2016</v>
      </c>
      <c r="P1488">
        <v>5</v>
      </c>
      <c r="Q1488">
        <v>12</v>
      </c>
      <c r="R1488">
        <v>20160412</v>
      </c>
      <c r="S1488" s="237" t="str">
        <f t="shared" si="29"/>
        <v>May</v>
      </c>
    </row>
    <row r="1489" spans="1:19" x14ac:dyDescent="0.25">
      <c r="A1489">
        <v>3624097000</v>
      </c>
      <c r="B1489" t="str">
        <f>VLOOKUP(A1489,'Energy Provider Accounts'!C:D,2,FALSE)</f>
        <v>Facilities Operation Center</v>
      </c>
      <c r="C1489" t="s">
        <v>342</v>
      </c>
      <c r="D1489" s="3">
        <v>42534</v>
      </c>
      <c r="E1489" s="11" t="s">
        <v>398</v>
      </c>
      <c r="F1489">
        <v>30</v>
      </c>
      <c r="G1489" t="s">
        <v>344</v>
      </c>
      <c r="H1489" t="s">
        <v>414</v>
      </c>
      <c r="I1489">
        <v>19</v>
      </c>
      <c r="J1489">
        <v>0</v>
      </c>
      <c r="K1489">
        <v>0</v>
      </c>
      <c r="L1489">
        <v>0</v>
      </c>
      <c r="M1489">
        <v>45.81</v>
      </c>
      <c r="N1489">
        <v>45.82</v>
      </c>
      <c r="O1489">
        <v>2016</v>
      </c>
      <c r="P1489">
        <v>6</v>
      </c>
      <c r="Q1489">
        <v>13</v>
      </c>
      <c r="R1489">
        <v>20160514</v>
      </c>
      <c r="S1489" s="237" t="str">
        <f t="shared" si="29"/>
        <v>Jun</v>
      </c>
    </row>
    <row r="1490" spans="1:19" x14ac:dyDescent="0.25">
      <c r="A1490">
        <v>3624097000</v>
      </c>
      <c r="B1490" t="str">
        <f>VLOOKUP(A1490,'Energy Provider Accounts'!C:D,2,FALSE)</f>
        <v>Facilities Operation Center</v>
      </c>
      <c r="C1490" t="s">
        <v>342</v>
      </c>
      <c r="D1490" s="3">
        <v>42565</v>
      </c>
      <c r="E1490" s="11" t="s">
        <v>399</v>
      </c>
      <c r="F1490">
        <v>30</v>
      </c>
      <c r="G1490" t="s">
        <v>344</v>
      </c>
      <c r="H1490" t="s">
        <v>414</v>
      </c>
      <c r="I1490">
        <v>16</v>
      </c>
      <c r="J1490">
        <v>0</v>
      </c>
      <c r="K1490">
        <v>0</v>
      </c>
      <c r="L1490">
        <v>5.83</v>
      </c>
      <c r="M1490">
        <v>44.41</v>
      </c>
      <c r="N1490">
        <v>50.25</v>
      </c>
      <c r="O1490">
        <v>2016</v>
      </c>
      <c r="P1490">
        <v>7</v>
      </c>
      <c r="Q1490">
        <v>14</v>
      </c>
      <c r="R1490">
        <v>20160614</v>
      </c>
      <c r="S1490" s="237" t="str">
        <f t="shared" si="29"/>
        <v>Jul</v>
      </c>
    </row>
    <row r="1491" spans="1:19" x14ac:dyDescent="0.25">
      <c r="A1491">
        <v>3624097000</v>
      </c>
      <c r="B1491" t="str">
        <f>VLOOKUP(A1491,'Energy Provider Accounts'!C:D,2,FALSE)</f>
        <v>Facilities Operation Center</v>
      </c>
      <c r="C1491" t="s">
        <v>342</v>
      </c>
      <c r="D1491" s="3">
        <v>42597</v>
      </c>
      <c r="E1491" s="11" t="s">
        <v>400</v>
      </c>
      <c r="F1491">
        <v>30</v>
      </c>
      <c r="G1491" t="s">
        <v>344</v>
      </c>
      <c r="H1491" t="s">
        <v>414</v>
      </c>
      <c r="I1491">
        <v>16</v>
      </c>
      <c r="J1491">
        <v>0</v>
      </c>
      <c r="K1491">
        <v>0</v>
      </c>
      <c r="L1491">
        <v>6.06</v>
      </c>
      <c r="M1491">
        <v>45.43</v>
      </c>
      <c r="N1491">
        <v>51.5</v>
      </c>
      <c r="O1491">
        <v>2016</v>
      </c>
      <c r="P1491">
        <v>8</v>
      </c>
      <c r="Q1491">
        <v>15</v>
      </c>
      <c r="R1491">
        <v>20160716</v>
      </c>
      <c r="S1491" s="237" t="str">
        <f t="shared" si="29"/>
        <v>Aug</v>
      </c>
    </row>
    <row r="1492" spans="1:19" x14ac:dyDescent="0.25">
      <c r="A1492">
        <v>3624097000</v>
      </c>
      <c r="B1492" t="str">
        <f>VLOOKUP(A1492,'Energy Provider Accounts'!C:D,2,FALSE)</f>
        <v>Facilities Operation Center</v>
      </c>
      <c r="C1492" t="s">
        <v>342</v>
      </c>
      <c r="D1492" s="3">
        <v>42626</v>
      </c>
      <c r="E1492" s="11" t="s">
        <v>401</v>
      </c>
      <c r="F1492">
        <v>30</v>
      </c>
      <c r="G1492" t="s">
        <v>344</v>
      </c>
      <c r="H1492" t="s">
        <v>414</v>
      </c>
      <c r="I1492">
        <v>12</v>
      </c>
      <c r="J1492">
        <v>0</v>
      </c>
      <c r="K1492">
        <v>0</v>
      </c>
      <c r="L1492">
        <v>3.98</v>
      </c>
      <c r="M1492">
        <v>43.41</v>
      </c>
      <c r="N1492">
        <v>47.41</v>
      </c>
      <c r="O1492">
        <v>2016</v>
      </c>
      <c r="P1492">
        <v>9</v>
      </c>
      <c r="Q1492">
        <v>13</v>
      </c>
      <c r="R1492">
        <v>20160814</v>
      </c>
      <c r="S1492" s="237" t="str">
        <f t="shared" si="29"/>
        <v>Sep</v>
      </c>
    </row>
    <row r="1493" spans="1:19" x14ac:dyDescent="0.25">
      <c r="A1493">
        <v>3624097000</v>
      </c>
      <c r="B1493" t="str">
        <f>VLOOKUP(A1493,'Energy Provider Accounts'!C:D,2,FALSE)</f>
        <v>Facilities Operation Center</v>
      </c>
      <c r="C1493" t="s">
        <v>342</v>
      </c>
      <c r="D1493" s="3">
        <v>42565</v>
      </c>
      <c r="E1493" s="11" t="s">
        <v>399</v>
      </c>
      <c r="F1493">
        <v>30</v>
      </c>
      <c r="G1493" t="s">
        <v>344</v>
      </c>
      <c r="H1493" t="s">
        <v>345</v>
      </c>
      <c r="I1493">
        <v>4880</v>
      </c>
      <c r="J1493">
        <v>14</v>
      </c>
      <c r="K1493">
        <v>119.84</v>
      </c>
      <c r="L1493">
        <v>613.62</v>
      </c>
      <c r="M1493">
        <v>-188.99</v>
      </c>
      <c r="N1493">
        <v>544.65</v>
      </c>
      <c r="O1493">
        <v>2016</v>
      </c>
      <c r="P1493">
        <v>7</v>
      </c>
      <c r="Q1493">
        <v>14</v>
      </c>
      <c r="R1493">
        <v>20160614</v>
      </c>
      <c r="S1493" s="237" t="str">
        <f t="shared" si="29"/>
        <v>Jul</v>
      </c>
    </row>
    <row r="1494" spans="1:19" x14ac:dyDescent="0.25">
      <c r="A1494">
        <v>3624097000</v>
      </c>
      <c r="B1494" t="str">
        <f>VLOOKUP(A1494,'Energy Provider Accounts'!C:D,2,FALSE)</f>
        <v>Facilities Operation Center</v>
      </c>
      <c r="C1494" t="s">
        <v>342</v>
      </c>
      <c r="D1494" s="3">
        <v>42656</v>
      </c>
      <c r="E1494" s="11" t="s">
        <v>378</v>
      </c>
      <c r="F1494">
        <v>30</v>
      </c>
      <c r="G1494" t="s">
        <v>344</v>
      </c>
      <c r="H1494" t="s">
        <v>414</v>
      </c>
      <c r="I1494">
        <v>15</v>
      </c>
      <c r="J1494">
        <v>0</v>
      </c>
      <c r="K1494">
        <v>0</v>
      </c>
      <c r="L1494">
        <v>4.08</v>
      </c>
      <c r="M1494">
        <v>45.16</v>
      </c>
      <c r="N1494">
        <v>49.25</v>
      </c>
      <c r="O1494">
        <v>2016</v>
      </c>
      <c r="P1494">
        <v>10</v>
      </c>
      <c r="Q1494">
        <v>13</v>
      </c>
      <c r="R1494">
        <v>20160913</v>
      </c>
      <c r="S1494" s="237" t="str">
        <f t="shared" si="29"/>
        <v>Oct</v>
      </c>
    </row>
    <row r="1495" spans="1:19" x14ac:dyDescent="0.25">
      <c r="A1495">
        <v>3624097000</v>
      </c>
      <c r="B1495" t="str">
        <f>VLOOKUP(A1495,'Energy Provider Accounts'!C:D,2,FALSE)</f>
        <v>Facilities Operation Center</v>
      </c>
      <c r="C1495" t="s">
        <v>342</v>
      </c>
      <c r="D1495" s="3">
        <v>42684</v>
      </c>
      <c r="E1495" s="11" t="s">
        <v>403</v>
      </c>
      <c r="F1495">
        <v>30</v>
      </c>
      <c r="G1495" t="s">
        <v>344</v>
      </c>
      <c r="H1495" t="s">
        <v>414</v>
      </c>
      <c r="I1495">
        <v>55</v>
      </c>
      <c r="J1495">
        <v>0</v>
      </c>
      <c r="K1495">
        <v>0</v>
      </c>
      <c r="L1495">
        <v>16.23</v>
      </c>
      <c r="M1495">
        <v>67.39</v>
      </c>
      <c r="N1495">
        <v>83.64</v>
      </c>
      <c r="O1495">
        <v>2016</v>
      </c>
      <c r="P1495">
        <v>11</v>
      </c>
      <c r="Q1495">
        <v>10</v>
      </c>
      <c r="R1495">
        <v>20161011</v>
      </c>
      <c r="S1495" s="237" t="str">
        <f t="shared" si="29"/>
        <v>Nov</v>
      </c>
    </row>
    <row r="1496" spans="1:19" x14ac:dyDescent="0.25">
      <c r="A1496">
        <v>3624097000</v>
      </c>
      <c r="B1496" t="str">
        <f>VLOOKUP(A1496,'Energy Provider Accounts'!C:D,2,FALSE)</f>
        <v>Facilities Operation Center</v>
      </c>
      <c r="C1496" t="s">
        <v>342</v>
      </c>
      <c r="D1496" s="3">
        <v>42717</v>
      </c>
      <c r="E1496" s="11" t="s">
        <v>380</v>
      </c>
      <c r="F1496">
        <v>30</v>
      </c>
      <c r="G1496" t="s">
        <v>344</v>
      </c>
      <c r="H1496" t="s">
        <v>414</v>
      </c>
      <c r="I1496">
        <v>293</v>
      </c>
      <c r="J1496">
        <v>0</v>
      </c>
      <c r="K1496">
        <v>0</v>
      </c>
      <c r="L1496">
        <v>111.52</v>
      </c>
      <c r="M1496">
        <v>151.29</v>
      </c>
      <c r="N1496">
        <v>262.89</v>
      </c>
      <c r="O1496">
        <v>2016</v>
      </c>
      <c r="P1496">
        <v>12</v>
      </c>
      <c r="Q1496">
        <v>13</v>
      </c>
      <c r="R1496">
        <v>20161113</v>
      </c>
      <c r="S1496" s="237" t="str">
        <f t="shared" si="29"/>
        <v>Dec</v>
      </c>
    </row>
    <row r="1497" spans="1:19" x14ac:dyDescent="0.25">
      <c r="A1497">
        <v>3624097000</v>
      </c>
      <c r="B1497" t="str">
        <f>VLOOKUP(A1497,'Energy Provider Accounts'!C:D,2,FALSE)</f>
        <v>Facilities Operation Center</v>
      </c>
      <c r="C1497" t="s">
        <v>342</v>
      </c>
      <c r="D1497" s="3">
        <v>42748</v>
      </c>
      <c r="E1497" s="11" t="s">
        <v>404</v>
      </c>
      <c r="F1497">
        <v>30</v>
      </c>
      <c r="G1497" t="s">
        <v>344</v>
      </c>
      <c r="H1497" t="s">
        <v>414</v>
      </c>
      <c r="I1497">
        <v>439</v>
      </c>
      <c r="J1497">
        <v>0</v>
      </c>
      <c r="K1497">
        <v>0</v>
      </c>
      <c r="L1497">
        <v>200.86</v>
      </c>
      <c r="M1497">
        <v>196.29</v>
      </c>
      <c r="N1497">
        <v>397.26</v>
      </c>
      <c r="O1497">
        <v>2017</v>
      </c>
      <c r="P1497">
        <v>1</v>
      </c>
      <c r="Q1497">
        <v>13</v>
      </c>
      <c r="R1497">
        <v>20161214</v>
      </c>
      <c r="S1497" s="237" t="str">
        <f t="shared" si="29"/>
        <v>Jan</v>
      </c>
    </row>
    <row r="1498" spans="1:19" x14ac:dyDescent="0.25">
      <c r="A1498">
        <v>3624097000</v>
      </c>
      <c r="B1498" t="str">
        <f>VLOOKUP(A1498,'Energy Provider Accounts'!C:D,2,FALSE)</f>
        <v>Facilities Operation Center</v>
      </c>
      <c r="C1498" t="s">
        <v>342</v>
      </c>
      <c r="D1498" s="3">
        <v>42782</v>
      </c>
      <c r="E1498" s="11" t="s">
        <v>382</v>
      </c>
      <c r="F1498">
        <v>30</v>
      </c>
      <c r="G1498" t="s">
        <v>344</v>
      </c>
      <c r="H1498" t="s">
        <v>414</v>
      </c>
      <c r="I1498">
        <v>556</v>
      </c>
      <c r="J1498">
        <v>0</v>
      </c>
      <c r="K1498">
        <v>0</v>
      </c>
      <c r="L1498">
        <v>286.5</v>
      </c>
      <c r="M1498">
        <v>267.63</v>
      </c>
      <c r="N1498">
        <v>554.33000000000004</v>
      </c>
      <c r="O1498">
        <v>2017</v>
      </c>
      <c r="P1498">
        <v>2</v>
      </c>
      <c r="Q1498">
        <v>16</v>
      </c>
      <c r="R1498">
        <v>20170117</v>
      </c>
      <c r="S1498" s="237" t="str">
        <f t="shared" si="29"/>
        <v>Feb</v>
      </c>
    </row>
    <row r="1499" spans="1:19" x14ac:dyDescent="0.25">
      <c r="A1499">
        <v>3624097000</v>
      </c>
      <c r="B1499" t="str">
        <f>VLOOKUP(A1499,'Energy Provider Accounts'!C:D,2,FALSE)</f>
        <v>Facilities Operation Center</v>
      </c>
      <c r="C1499" t="s">
        <v>342</v>
      </c>
      <c r="D1499" s="3">
        <v>42811</v>
      </c>
      <c r="E1499" s="11" t="s">
        <v>405</v>
      </c>
      <c r="F1499">
        <v>30</v>
      </c>
      <c r="G1499" t="s">
        <v>344</v>
      </c>
      <c r="H1499" t="s">
        <v>414</v>
      </c>
      <c r="I1499">
        <v>474</v>
      </c>
      <c r="J1499">
        <v>0</v>
      </c>
      <c r="K1499">
        <v>0</v>
      </c>
      <c r="L1499">
        <v>242.89</v>
      </c>
      <c r="M1499">
        <v>233.81</v>
      </c>
      <c r="N1499">
        <v>476.87</v>
      </c>
      <c r="O1499">
        <v>2017</v>
      </c>
      <c r="P1499">
        <v>3</v>
      </c>
      <c r="Q1499">
        <v>17</v>
      </c>
      <c r="R1499">
        <v>20170215</v>
      </c>
      <c r="S1499" s="237" t="str">
        <f t="shared" si="29"/>
        <v>Mar</v>
      </c>
    </row>
    <row r="1500" spans="1:19" x14ac:dyDescent="0.25">
      <c r="A1500">
        <v>3624097000</v>
      </c>
      <c r="B1500" t="str">
        <f>VLOOKUP(A1500,'Energy Provider Accounts'!C:D,2,FALSE)</f>
        <v>Facilities Operation Center</v>
      </c>
      <c r="C1500" t="s">
        <v>342</v>
      </c>
      <c r="D1500" s="3">
        <v>42838</v>
      </c>
      <c r="E1500" s="11" t="s">
        <v>406</v>
      </c>
      <c r="F1500">
        <v>30</v>
      </c>
      <c r="G1500" t="s">
        <v>344</v>
      </c>
      <c r="H1500" t="s">
        <v>414</v>
      </c>
      <c r="I1500">
        <v>291</v>
      </c>
      <c r="J1500">
        <v>0</v>
      </c>
      <c r="K1500">
        <v>0</v>
      </c>
      <c r="L1500">
        <v>147.12</v>
      </c>
      <c r="M1500">
        <v>154.5</v>
      </c>
      <c r="N1500">
        <v>301.74</v>
      </c>
      <c r="O1500">
        <v>2017</v>
      </c>
      <c r="P1500">
        <v>4</v>
      </c>
      <c r="Q1500">
        <v>13</v>
      </c>
      <c r="R1500">
        <v>20170314</v>
      </c>
      <c r="S1500" s="237" t="str">
        <f t="shared" si="29"/>
        <v>Apr</v>
      </c>
    </row>
    <row r="1501" spans="1:19" x14ac:dyDescent="0.25">
      <c r="A1501">
        <v>3624097000</v>
      </c>
      <c r="B1501" t="str">
        <f>VLOOKUP(A1501,'Energy Provider Accounts'!C:D,2,FALSE)</f>
        <v>Facilities Operation Center</v>
      </c>
      <c r="C1501" t="s">
        <v>342</v>
      </c>
      <c r="D1501" s="3">
        <v>42866</v>
      </c>
      <c r="E1501" s="11" t="s">
        <v>407</v>
      </c>
      <c r="F1501">
        <v>30</v>
      </c>
      <c r="G1501" t="s">
        <v>344</v>
      </c>
      <c r="H1501" t="s">
        <v>414</v>
      </c>
      <c r="I1501">
        <v>21</v>
      </c>
      <c r="J1501">
        <v>0</v>
      </c>
      <c r="K1501">
        <v>0</v>
      </c>
      <c r="L1501">
        <v>10.7</v>
      </c>
      <c r="M1501">
        <v>49.37</v>
      </c>
      <c r="N1501">
        <v>60.08</v>
      </c>
      <c r="O1501">
        <v>2017</v>
      </c>
      <c r="P1501">
        <v>5</v>
      </c>
      <c r="Q1501">
        <v>11</v>
      </c>
      <c r="R1501">
        <v>20170411</v>
      </c>
      <c r="S1501" s="237" t="str">
        <f t="shared" si="29"/>
        <v>May</v>
      </c>
    </row>
    <row r="1502" spans="1:19" x14ac:dyDescent="0.25">
      <c r="A1502">
        <v>3624097000</v>
      </c>
      <c r="B1502" t="str">
        <f>VLOOKUP(A1502,'Energy Provider Accounts'!C:D,2,FALSE)</f>
        <v>Facilities Operation Center</v>
      </c>
      <c r="C1502" t="s">
        <v>342</v>
      </c>
      <c r="D1502" s="3">
        <v>42899</v>
      </c>
      <c r="E1502" s="11" t="s">
        <v>386</v>
      </c>
      <c r="F1502">
        <v>30</v>
      </c>
      <c r="G1502" t="s">
        <v>344</v>
      </c>
      <c r="H1502" t="s">
        <v>414</v>
      </c>
      <c r="I1502">
        <v>21</v>
      </c>
      <c r="J1502">
        <v>0</v>
      </c>
      <c r="K1502">
        <v>0</v>
      </c>
      <c r="L1502">
        <v>11.39</v>
      </c>
      <c r="M1502">
        <v>48.73</v>
      </c>
      <c r="N1502">
        <v>60.13</v>
      </c>
      <c r="O1502">
        <v>2017</v>
      </c>
      <c r="P1502">
        <v>6</v>
      </c>
      <c r="Q1502">
        <v>13</v>
      </c>
      <c r="R1502">
        <v>20170514</v>
      </c>
      <c r="S1502" s="237" t="str">
        <f t="shared" si="29"/>
        <v>Jun</v>
      </c>
    </row>
    <row r="1503" spans="1:19" x14ac:dyDescent="0.25">
      <c r="A1503">
        <v>3624097000</v>
      </c>
      <c r="B1503" t="str">
        <f>VLOOKUP(A1503,'Energy Provider Accounts'!C:D,2,FALSE)</f>
        <v>Facilities Operation Center</v>
      </c>
      <c r="C1503" t="s">
        <v>342</v>
      </c>
      <c r="D1503" s="3">
        <v>42928</v>
      </c>
      <c r="E1503" s="11" t="s">
        <v>409</v>
      </c>
      <c r="F1503">
        <v>30</v>
      </c>
      <c r="G1503" t="s">
        <v>344</v>
      </c>
      <c r="H1503" t="s">
        <v>414</v>
      </c>
      <c r="I1503">
        <v>18</v>
      </c>
      <c r="J1503">
        <v>0</v>
      </c>
      <c r="K1503">
        <v>0</v>
      </c>
      <c r="L1503">
        <v>9.85</v>
      </c>
      <c r="M1503">
        <v>47.85</v>
      </c>
      <c r="N1503">
        <v>57.71</v>
      </c>
      <c r="O1503">
        <v>2017</v>
      </c>
      <c r="P1503">
        <v>7</v>
      </c>
      <c r="Q1503">
        <v>12</v>
      </c>
      <c r="R1503">
        <v>20170612</v>
      </c>
      <c r="S1503" s="237" t="str">
        <f t="shared" si="29"/>
        <v>Jul</v>
      </c>
    </row>
    <row r="1504" spans="1:19" x14ac:dyDescent="0.25">
      <c r="A1504">
        <v>3624097000</v>
      </c>
      <c r="B1504" t="str">
        <f>VLOOKUP(A1504,'Energy Provider Accounts'!C:D,2,FALSE)</f>
        <v>Facilities Operation Center</v>
      </c>
      <c r="C1504" t="s">
        <v>342</v>
      </c>
      <c r="D1504" s="3">
        <v>42961</v>
      </c>
      <c r="E1504" s="11" t="s">
        <v>410</v>
      </c>
      <c r="F1504">
        <v>30</v>
      </c>
      <c r="G1504" t="s">
        <v>344</v>
      </c>
      <c r="H1504" t="s">
        <v>414</v>
      </c>
      <c r="I1504">
        <v>21</v>
      </c>
      <c r="J1504">
        <v>0</v>
      </c>
      <c r="K1504">
        <v>0</v>
      </c>
      <c r="L1504">
        <v>11.61</v>
      </c>
      <c r="M1504">
        <v>50.34</v>
      </c>
      <c r="N1504">
        <v>61.97</v>
      </c>
      <c r="O1504">
        <v>2017</v>
      </c>
      <c r="P1504">
        <v>8</v>
      </c>
      <c r="Q1504">
        <v>14</v>
      </c>
      <c r="R1504">
        <v>20170715</v>
      </c>
      <c r="S1504" s="237" t="str">
        <f t="shared" si="29"/>
        <v>Aug</v>
      </c>
    </row>
    <row r="1505" spans="1:19" x14ac:dyDescent="0.25">
      <c r="A1505">
        <v>3624097000</v>
      </c>
      <c r="B1505" t="str">
        <f>VLOOKUP(A1505,'Energy Provider Accounts'!C:D,2,FALSE)</f>
        <v>Facilities Operation Center</v>
      </c>
      <c r="C1505" t="s">
        <v>342</v>
      </c>
      <c r="D1505" s="3">
        <v>42979</v>
      </c>
      <c r="E1505" s="11" t="s">
        <v>416</v>
      </c>
      <c r="F1505">
        <v>18</v>
      </c>
      <c r="G1505" t="s">
        <v>413</v>
      </c>
      <c r="H1505" t="s">
        <v>414</v>
      </c>
      <c r="I1505">
        <v>16</v>
      </c>
      <c r="J1505">
        <v>0</v>
      </c>
      <c r="K1505">
        <v>0</v>
      </c>
      <c r="L1505">
        <v>8.6300000000000008</v>
      </c>
      <c r="M1505">
        <v>32.21</v>
      </c>
      <c r="N1505">
        <v>40.85</v>
      </c>
      <c r="O1505">
        <v>2017</v>
      </c>
      <c r="P1505">
        <v>9</v>
      </c>
      <c r="Q1505">
        <v>1</v>
      </c>
      <c r="R1505">
        <v>20170814</v>
      </c>
      <c r="S1505" s="237" t="str">
        <f t="shared" si="29"/>
        <v>Sep</v>
      </c>
    </row>
    <row r="1506" spans="1:19" x14ac:dyDescent="0.25">
      <c r="A1506">
        <v>3624097000</v>
      </c>
      <c r="B1506" t="str">
        <f>VLOOKUP(A1506,'Energy Provider Accounts'!C:D,2,FALSE)</f>
        <v>Facilities Operation Center</v>
      </c>
      <c r="C1506" t="s">
        <v>342</v>
      </c>
      <c r="D1506" s="3">
        <v>42990</v>
      </c>
      <c r="E1506" s="11" t="s">
        <v>417</v>
      </c>
      <c r="F1506">
        <v>12</v>
      </c>
      <c r="G1506" t="s">
        <v>344</v>
      </c>
      <c r="H1506" t="s">
        <v>414</v>
      </c>
      <c r="I1506">
        <v>0</v>
      </c>
      <c r="J1506">
        <v>0</v>
      </c>
      <c r="K1506">
        <v>0</v>
      </c>
      <c r="L1506">
        <v>0</v>
      </c>
      <c r="M1506">
        <v>15.6</v>
      </c>
      <c r="N1506">
        <v>15.61</v>
      </c>
      <c r="O1506">
        <v>2017</v>
      </c>
      <c r="P1506">
        <v>9</v>
      </c>
      <c r="Q1506">
        <v>12</v>
      </c>
      <c r="R1506">
        <v>20170831</v>
      </c>
      <c r="S1506" s="237" t="str">
        <f t="shared" si="29"/>
        <v>Sep</v>
      </c>
    </row>
    <row r="1507" spans="1:19" x14ac:dyDescent="0.25">
      <c r="A1507">
        <v>3624097000</v>
      </c>
      <c r="B1507" t="str">
        <f>VLOOKUP(A1507,'Energy Provider Accounts'!C:D,2,FALSE)</f>
        <v>Facilities Operation Center</v>
      </c>
      <c r="C1507" t="s">
        <v>342</v>
      </c>
      <c r="D1507" s="3">
        <v>43021</v>
      </c>
      <c r="E1507" s="11" t="s">
        <v>411</v>
      </c>
      <c r="F1507">
        <v>30</v>
      </c>
      <c r="G1507" t="s">
        <v>344</v>
      </c>
      <c r="H1507" t="s">
        <v>414</v>
      </c>
      <c r="I1507">
        <v>18</v>
      </c>
      <c r="J1507">
        <v>0</v>
      </c>
      <c r="K1507">
        <v>0</v>
      </c>
      <c r="L1507">
        <v>0</v>
      </c>
      <c r="M1507">
        <v>47.74</v>
      </c>
      <c r="N1507">
        <v>47.76</v>
      </c>
      <c r="O1507">
        <v>2017</v>
      </c>
      <c r="P1507">
        <v>10</v>
      </c>
      <c r="Q1507">
        <v>13</v>
      </c>
      <c r="R1507">
        <v>20170913</v>
      </c>
      <c r="S1507" s="237" t="str">
        <f t="shared" si="29"/>
        <v>Oct</v>
      </c>
    </row>
    <row r="1508" spans="1:19" x14ac:dyDescent="0.25">
      <c r="A1508">
        <v>3624097000</v>
      </c>
      <c r="B1508" t="str">
        <f>VLOOKUP(A1508,'Energy Provider Accounts'!C:D,2,FALSE)</f>
        <v>Facilities Operation Center</v>
      </c>
      <c r="C1508" t="s">
        <v>342</v>
      </c>
      <c r="D1508" s="3">
        <v>43049</v>
      </c>
      <c r="E1508" s="11" t="s">
        <v>391</v>
      </c>
      <c r="F1508">
        <v>30</v>
      </c>
      <c r="G1508" t="s">
        <v>344</v>
      </c>
      <c r="H1508" t="s">
        <v>414</v>
      </c>
      <c r="I1508">
        <v>40</v>
      </c>
      <c r="J1508">
        <v>0</v>
      </c>
      <c r="K1508">
        <v>0</v>
      </c>
      <c r="L1508">
        <v>0</v>
      </c>
      <c r="M1508">
        <v>60.8</v>
      </c>
      <c r="N1508">
        <v>60.82</v>
      </c>
      <c r="O1508">
        <v>2017</v>
      </c>
      <c r="P1508">
        <v>11</v>
      </c>
      <c r="Q1508">
        <v>10</v>
      </c>
      <c r="R1508">
        <v>20171011</v>
      </c>
      <c r="S1508" s="237" t="str">
        <f t="shared" si="29"/>
        <v>Nov</v>
      </c>
    </row>
    <row r="1509" spans="1:19" x14ac:dyDescent="0.25">
      <c r="A1509">
        <v>3624097000</v>
      </c>
      <c r="B1509" t="str">
        <f>VLOOKUP(A1509,'Energy Provider Accounts'!C:D,2,FALSE)</f>
        <v>Facilities Operation Center</v>
      </c>
      <c r="C1509" t="s">
        <v>342</v>
      </c>
      <c r="D1509" s="3">
        <v>42597</v>
      </c>
      <c r="E1509" s="11" t="s">
        <v>400</v>
      </c>
      <c r="F1509">
        <v>30</v>
      </c>
      <c r="G1509" t="s">
        <v>344</v>
      </c>
      <c r="H1509" t="s">
        <v>345</v>
      </c>
      <c r="I1509">
        <v>5480</v>
      </c>
      <c r="J1509">
        <v>15</v>
      </c>
      <c r="K1509">
        <v>133.30000000000001</v>
      </c>
      <c r="L1509">
        <v>567</v>
      </c>
      <c r="M1509">
        <v>-155.86000000000001</v>
      </c>
      <c r="N1509">
        <v>544.63</v>
      </c>
      <c r="O1509">
        <v>2016</v>
      </c>
      <c r="P1509">
        <v>8</v>
      </c>
      <c r="Q1509">
        <v>15</v>
      </c>
      <c r="R1509">
        <v>20160716</v>
      </c>
      <c r="S1509" s="237" t="str">
        <f t="shared" si="29"/>
        <v>Aug</v>
      </c>
    </row>
    <row r="1510" spans="1:19" x14ac:dyDescent="0.25">
      <c r="A1510">
        <v>3624097000</v>
      </c>
      <c r="B1510" t="str">
        <f>VLOOKUP(A1510,'Energy Provider Accounts'!C:D,2,FALSE)</f>
        <v>Facilities Operation Center</v>
      </c>
      <c r="C1510" t="s">
        <v>342</v>
      </c>
      <c r="D1510" s="3">
        <v>43081</v>
      </c>
      <c r="E1510" s="11" t="s">
        <v>412</v>
      </c>
      <c r="F1510">
        <v>30</v>
      </c>
      <c r="G1510" t="s">
        <v>344</v>
      </c>
      <c r="H1510" t="s">
        <v>414</v>
      </c>
      <c r="I1510">
        <v>285</v>
      </c>
      <c r="J1510">
        <v>0</v>
      </c>
      <c r="K1510">
        <v>0</v>
      </c>
      <c r="L1510">
        <v>0</v>
      </c>
      <c r="M1510">
        <v>150.1</v>
      </c>
      <c r="N1510">
        <v>150.15</v>
      </c>
      <c r="O1510">
        <v>2017</v>
      </c>
      <c r="P1510">
        <v>12</v>
      </c>
      <c r="Q1510">
        <v>12</v>
      </c>
      <c r="R1510">
        <v>20171112</v>
      </c>
      <c r="S1510" s="237" t="str">
        <f t="shared" si="29"/>
        <v>Dec</v>
      </c>
    </row>
    <row r="1511" spans="1:19" x14ac:dyDescent="0.25">
      <c r="A1511">
        <v>3624097000</v>
      </c>
      <c r="B1511" t="str">
        <f>VLOOKUP(A1511,'Energy Provider Accounts'!C:D,2,FALSE)</f>
        <v>Facilities Operation Center</v>
      </c>
      <c r="C1511" t="s">
        <v>342</v>
      </c>
      <c r="D1511" s="3">
        <v>42626</v>
      </c>
      <c r="E1511" s="11" t="s">
        <v>401</v>
      </c>
      <c r="F1511">
        <v>30</v>
      </c>
      <c r="G1511" t="s">
        <v>344</v>
      </c>
      <c r="H1511" t="s">
        <v>345</v>
      </c>
      <c r="I1511">
        <v>4840</v>
      </c>
      <c r="J1511">
        <v>12</v>
      </c>
      <c r="K1511">
        <v>112.26</v>
      </c>
      <c r="L1511">
        <v>809.2</v>
      </c>
      <c r="M1511">
        <v>-282.29000000000002</v>
      </c>
      <c r="N1511">
        <v>639.39</v>
      </c>
      <c r="O1511">
        <v>2016</v>
      </c>
      <c r="P1511">
        <v>9</v>
      </c>
      <c r="Q1511">
        <v>13</v>
      </c>
      <c r="R1511">
        <v>20160814</v>
      </c>
      <c r="S1511" s="237" t="str">
        <f t="shared" si="29"/>
        <v>Sep</v>
      </c>
    </row>
    <row r="1512" spans="1:19" x14ac:dyDescent="0.25">
      <c r="A1512">
        <v>3624097000</v>
      </c>
      <c r="B1512" t="str">
        <f>VLOOKUP(A1512,'Energy Provider Accounts'!C:D,2,FALSE)</f>
        <v>Facilities Operation Center</v>
      </c>
      <c r="C1512" t="s">
        <v>342</v>
      </c>
      <c r="D1512" s="3">
        <v>42656</v>
      </c>
      <c r="E1512" s="11" t="s">
        <v>378</v>
      </c>
      <c r="F1512">
        <v>30</v>
      </c>
      <c r="G1512" t="s">
        <v>344</v>
      </c>
      <c r="H1512" t="s">
        <v>345</v>
      </c>
      <c r="I1512">
        <v>4320</v>
      </c>
      <c r="J1512">
        <v>15</v>
      </c>
      <c r="K1512">
        <v>133.30000000000001</v>
      </c>
      <c r="L1512">
        <v>459.17</v>
      </c>
      <c r="M1512">
        <v>-110.78</v>
      </c>
      <c r="N1512">
        <v>481.85</v>
      </c>
      <c r="O1512">
        <v>2016</v>
      </c>
      <c r="P1512">
        <v>10</v>
      </c>
      <c r="Q1512">
        <v>13</v>
      </c>
      <c r="R1512">
        <v>20160913</v>
      </c>
      <c r="S1512" s="237" t="str">
        <f t="shared" si="29"/>
        <v>Oct</v>
      </c>
    </row>
    <row r="1513" spans="1:19" x14ac:dyDescent="0.25">
      <c r="A1513">
        <v>3624097000</v>
      </c>
      <c r="B1513" t="str">
        <f>VLOOKUP(A1513,'Energy Provider Accounts'!C:D,2,FALSE)</f>
        <v>Facilities Operation Center</v>
      </c>
      <c r="C1513" t="s">
        <v>342</v>
      </c>
      <c r="D1513" s="3">
        <v>42684</v>
      </c>
      <c r="E1513" s="11" t="s">
        <v>403</v>
      </c>
      <c r="F1513">
        <v>30</v>
      </c>
      <c r="G1513" t="s">
        <v>344</v>
      </c>
      <c r="H1513" t="s">
        <v>345</v>
      </c>
      <c r="I1513">
        <v>4600</v>
      </c>
      <c r="J1513">
        <v>13</v>
      </c>
      <c r="K1513">
        <v>119.27</v>
      </c>
      <c r="L1513">
        <v>519.20000000000005</v>
      </c>
      <c r="M1513">
        <v>-136.84</v>
      </c>
      <c r="N1513">
        <v>501.8</v>
      </c>
      <c r="O1513">
        <v>2016</v>
      </c>
      <c r="P1513">
        <v>11</v>
      </c>
      <c r="Q1513">
        <v>10</v>
      </c>
      <c r="R1513">
        <v>20161011</v>
      </c>
      <c r="S1513" s="237" t="str">
        <f t="shared" si="29"/>
        <v>Nov</v>
      </c>
    </row>
    <row r="1514" spans="1:19" x14ac:dyDescent="0.25">
      <c r="A1514">
        <v>3624097000</v>
      </c>
      <c r="B1514" t="str">
        <f>VLOOKUP(A1514,'Energy Provider Accounts'!C:D,2,FALSE)</f>
        <v>Facilities Operation Center</v>
      </c>
      <c r="C1514" t="s">
        <v>342</v>
      </c>
      <c r="D1514" s="3">
        <v>42717</v>
      </c>
      <c r="E1514" s="11" t="s">
        <v>380</v>
      </c>
      <c r="F1514">
        <v>30</v>
      </c>
      <c r="G1514" t="s">
        <v>344</v>
      </c>
      <c r="H1514" t="s">
        <v>345</v>
      </c>
      <c r="I1514">
        <v>7600</v>
      </c>
      <c r="J1514">
        <v>17</v>
      </c>
      <c r="K1514">
        <v>154.35</v>
      </c>
      <c r="L1514">
        <v>1101.4000000000001</v>
      </c>
      <c r="M1514">
        <v>-406.58</v>
      </c>
      <c r="N1514">
        <v>849.45</v>
      </c>
      <c r="O1514">
        <v>2016</v>
      </c>
      <c r="P1514">
        <v>12</v>
      </c>
      <c r="Q1514">
        <v>13</v>
      </c>
      <c r="R1514">
        <v>20161113</v>
      </c>
      <c r="S1514" s="237" t="str">
        <f t="shared" si="29"/>
        <v>Dec</v>
      </c>
    </row>
    <row r="1515" spans="1:19" x14ac:dyDescent="0.25">
      <c r="A1515">
        <v>3624097000</v>
      </c>
      <c r="B1515" t="str">
        <f>VLOOKUP(A1515,'Energy Provider Accounts'!C:D,2,FALSE)</f>
        <v>Facilities Operation Center</v>
      </c>
      <c r="C1515" t="s">
        <v>342</v>
      </c>
      <c r="D1515" s="3">
        <v>42748</v>
      </c>
      <c r="E1515" s="11" t="s">
        <v>404</v>
      </c>
      <c r="F1515">
        <v>30</v>
      </c>
      <c r="G1515" t="s">
        <v>344</v>
      </c>
      <c r="H1515" t="s">
        <v>345</v>
      </c>
      <c r="I1515">
        <v>7080</v>
      </c>
      <c r="J1515">
        <v>17</v>
      </c>
      <c r="K1515">
        <v>150.84</v>
      </c>
      <c r="L1515">
        <v>672.1</v>
      </c>
      <c r="M1515">
        <v>-200.68</v>
      </c>
      <c r="N1515">
        <v>622.47</v>
      </c>
      <c r="O1515">
        <v>2017</v>
      </c>
      <c r="P1515">
        <v>1</v>
      </c>
      <c r="Q1515">
        <v>13</v>
      </c>
      <c r="R1515">
        <v>20161214</v>
      </c>
      <c r="S1515" s="237" t="str">
        <f t="shared" si="29"/>
        <v>Jan</v>
      </c>
    </row>
    <row r="1516" spans="1:19" x14ac:dyDescent="0.25">
      <c r="A1516">
        <v>3624097000</v>
      </c>
      <c r="B1516" t="str">
        <f>VLOOKUP(A1516,'Energy Provider Accounts'!C:D,2,FALSE)</f>
        <v>Facilities Operation Center</v>
      </c>
      <c r="C1516" t="s">
        <v>342</v>
      </c>
      <c r="D1516" s="3">
        <v>42782</v>
      </c>
      <c r="E1516" s="11" t="s">
        <v>382</v>
      </c>
      <c r="F1516">
        <v>30</v>
      </c>
      <c r="G1516" t="s">
        <v>344</v>
      </c>
      <c r="H1516" t="s">
        <v>345</v>
      </c>
      <c r="I1516">
        <v>7920</v>
      </c>
      <c r="J1516">
        <v>17</v>
      </c>
      <c r="K1516">
        <v>154.35</v>
      </c>
      <c r="L1516">
        <v>1188.79</v>
      </c>
      <c r="M1516">
        <v>-463.33</v>
      </c>
      <c r="N1516">
        <v>880.2</v>
      </c>
      <c r="O1516">
        <v>2017</v>
      </c>
      <c r="P1516">
        <v>2</v>
      </c>
      <c r="Q1516">
        <v>16</v>
      </c>
      <c r="R1516">
        <v>20170117</v>
      </c>
      <c r="S1516" s="237" t="str">
        <f t="shared" si="29"/>
        <v>Feb</v>
      </c>
    </row>
    <row r="1517" spans="1:19" x14ac:dyDescent="0.25">
      <c r="A1517">
        <v>3624097000</v>
      </c>
      <c r="B1517" t="str">
        <f>VLOOKUP(A1517,'Energy Provider Accounts'!C:D,2,FALSE)</f>
        <v>Facilities Operation Center</v>
      </c>
      <c r="C1517" t="s">
        <v>342</v>
      </c>
      <c r="D1517" s="3">
        <v>42811</v>
      </c>
      <c r="E1517" s="11" t="s">
        <v>405</v>
      </c>
      <c r="F1517">
        <v>30</v>
      </c>
      <c r="G1517" t="s">
        <v>344</v>
      </c>
      <c r="H1517" t="s">
        <v>345</v>
      </c>
      <c r="I1517">
        <v>6080</v>
      </c>
      <c r="J1517">
        <v>17</v>
      </c>
      <c r="K1517">
        <v>154.35</v>
      </c>
      <c r="L1517">
        <v>807.66</v>
      </c>
      <c r="M1517">
        <v>-277.72000000000003</v>
      </c>
      <c r="N1517">
        <v>684.6</v>
      </c>
      <c r="O1517">
        <v>2017</v>
      </c>
      <c r="P1517">
        <v>3</v>
      </c>
      <c r="Q1517">
        <v>17</v>
      </c>
      <c r="R1517">
        <v>20170215</v>
      </c>
      <c r="S1517" s="237" t="str">
        <f t="shared" si="29"/>
        <v>Mar</v>
      </c>
    </row>
    <row r="1518" spans="1:19" x14ac:dyDescent="0.25">
      <c r="A1518">
        <v>3624097000</v>
      </c>
      <c r="B1518" t="str">
        <f>VLOOKUP(A1518,'Energy Provider Accounts'!C:D,2,FALSE)</f>
        <v>Facilities Operation Center</v>
      </c>
      <c r="C1518" t="s">
        <v>342</v>
      </c>
      <c r="D1518" s="3">
        <v>42838</v>
      </c>
      <c r="E1518" s="11" t="s">
        <v>406</v>
      </c>
      <c r="F1518">
        <v>30</v>
      </c>
      <c r="G1518" t="s">
        <v>344</v>
      </c>
      <c r="H1518" t="s">
        <v>345</v>
      </c>
      <c r="I1518">
        <v>5560</v>
      </c>
      <c r="J1518">
        <v>16</v>
      </c>
      <c r="K1518">
        <v>140.32</v>
      </c>
      <c r="L1518">
        <v>569.44000000000005</v>
      </c>
      <c r="M1518">
        <v>-160.01</v>
      </c>
      <c r="N1518">
        <v>549.98</v>
      </c>
      <c r="O1518">
        <v>2017</v>
      </c>
      <c r="P1518">
        <v>4</v>
      </c>
      <c r="Q1518">
        <v>13</v>
      </c>
      <c r="R1518">
        <v>20170314</v>
      </c>
      <c r="S1518" s="237" t="str">
        <f t="shared" si="29"/>
        <v>Apr</v>
      </c>
    </row>
    <row r="1519" spans="1:19" x14ac:dyDescent="0.25">
      <c r="A1519">
        <v>3624097000</v>
      </c>
      <c r="B1519" t="str">
        <f>VLOOKUP(A1519,'Energy Provider Accounts'!C:D,2,FALSE)</f>
        <v>Facilities Operation Center</v>
      </c>
      <c r="C1519" t="s">
        <v>342</v>
      </c>
      <c r="D1519" s="3">
        <v>42866</v>
      </c>
      <c r="E1519" s="11" t="s">
        <v>407</v>
      </c>
      <c r="F1519">
        <v>30</v>
      </c>
      <c r="G1519" t="s">
        <v>344</v>
      </c>
      <c r="H1519" t="s">
        <v>345</v>
      </c>
      <c r="I1519">
        <v>3960</v>
      </c>
      <c r="J1519">
        <v>12</v>
      </c>
      <c r="K1519">
        <v>105.24</v>
      </c>
      <c r="L1519">
        <v>747.12</v>
      </c>
      <c r="M1519">
        <v>-266.24</v>
      </c>
      <c r="N1519">
        <v>586.36</v>
      </c>
      <c r="O1519">
        <v>2017</v>
      </c>
      <c r="P1519">
        <v>5</v>
      </c>
      <c r="Q1519">
        <v>11</v>
      </c>
      <c r="R1519">
        <v>20170411</v>
      </c>
      <c r="S1519" s="237" t="str">
        <f t="shared" si="29"/>
        <v>May</v>
      </c>
    </row>
    <row r="1520" spans="1:19" x14ac:dyDescent="0.25">
      <c r="A1520">
        <v>3624097000</v>
      </c>
      <c r="B1520" t="str">
        <f>VLOOKUP(A1520,'Energy Provider Accounts'!C:D,2,FALSE)</f>
        <v>Facilities Operation Center</v>
      </c>
      <c r="C1520" t="s">
        <v>342</v>
      </c>
      <c r="D1520" s="3">
        <v>42898</v>
      </c>
      <c r="E1520" s="11" t="s">
        <v>408</v>
      </c>
      <c r="F1520">
        <v>30</v>
      </c>
      <c r="G1520" t="s">
        <v>344</v>
      </c>
      <c r="H1520" t="s">
        <v>345</v>
      </c>
      <c r="I1520">
        <v>4600</v>
      </c>
      <c r="J1520">
        <v>12</v>
      </c>
      <c r="K1520">
        <v>112.26</v>
      </c>
      <c r="L1520">
        <v>720.03</v>
      </c>
      <c r="M1520">
        <v>-245.83</v>
      </c>
      <c r="N1520">
        <v>586.70000000000005</v>
      </c>
      <c r="O1520">
        <v>2017</v>
      </c>
      <c r="P1520">
        <v>6</v>
      </c>
      <c r="Q1520">
        <v>12</v>
      </c>
      <c r="R1520">
        <v>20170513</v>
      </c>
      <c r="S1520" s="237" t="str">
        <f t="shared" si="29"/>
        <v>Jun</v>
      </c>
    </row>
    <row r="1521" spans="1:19" x14ac:dyDescent="0.25">
      <c r="A1521">
        <v>3624097000</v>
      </c>
      <c r="B1521" t="str">
        <f>VLOOKUP(A1521,'Energy Provider Accounts'!C:D,2,FALSE)</f>
        <v>Facilities Operation Center</v>
      </c>
      <c r="C1521" t="s">
        <v>342</v>
      </c>
      <c r="D1521" s="3">
        <v>42928</v>
      </c>
      <c r="E1521" s="11" t="s">
        <v>409</v>
      </c>
      <c r="F1521">
        <v>30</v>
      </c>
      <c r="G1521" t="s">
        <v>344</v>
      </c>
      <c r="H1521" t="s">
        <v>345</v>
      </c>
      <c r="I1521">
        <v>5240</v>
      </c>
      <c r="J1521">
        <v>14</v>
      </c>
      <c r="K1521">
        <v>127.96</v>
      </c>
      <c r="L1521">
        <v>520.28</v>
      </c>
      <c r="M1521">
        <v>-143.5</v>
      </c>
      <c r="N1521">
        <v>504.94</v>
      </c>
      <c r="O1521">
        <v>2017</v>
      </c>
      <c r="P1521">
        <v>7</v>
      </c>
      <c r="Q1521">
        <v>12</v>
      </c>
      <c r="R1521">
        <v>20170612</v>
      </c>
      <c r="S1521" s="237" t="str">
        <f t="shared" si="29"/>
        <v>Jul</v>
      </c>
    </row>
    <row r="1522" spans="1:19" x14ac:dyDescent="0.25">
      <c r="A1522">
        <v>3624097000</v>
      </c>
      <c r="B1522" t="str">
        <f>VLOOKUP(A1522,'Energy Provider Accounts'!C:D,2,FALSE)</f>
        <v>Facilities Operation Center</v>
      </c>
      <c r="C1522" t="s">
        <v>342</v>
      </c>
      <c r="D1522" s="3">
        <v>42961</v>
      </c>
      <c r="E1522" s="11" t="s">
        <v>410</v>
      </c>
      <c r="F1522">
        <v>30</v>
      </c>
      <c r="G1522" t="s">
        <v>344</v>
      </c>
      <c r="H1522" t="s">
        <v>345</v>
      </c>
      <c r="I1522">
        <v>5600</v>
      </c>
      <c r="J1522">
        <v>14</v>
      </c>
      <c r="K1522">
        <v>126.84</v>
      </c>
      <c r="L1522">
        <v>872.98</v>
      </c>
      <c r="M1522">
        <v>-316.44</v>
      </c>
      <c r="N1522">
        <v>683.66</v>
      </c>
      <c r="O1522">
        <v>2017</v>
      </c>
      <c r="P1522">
        <v>8</v>
      </c>
      <c r="Q1522">
        <v>14</v>
      </c>
      <c r="R1522">
        <v>20170715</v>
      </c>
      <c r="S1522" s="237" t="str">
        <f t="shared" si="29"/>
        <v>Aug</v>
      </c>
    </row>
    <row r="1523" spans="1:19" x14ac:dyDescent="0.25">
      <c r="A1523">
        <v>3624097000</v>
      </c>
      <c r="B1523" t="str">
        <f>VLOOKUP(A1523,'Energy Provider Accounts'!C:D,2,FALSE)</f>
        <v>Facilities Operation Center</v>
      </c>
      <c r="C1523" t="s">
        <v>342</v>
      </c>
      <c r="D1523" s="3">
        <v>42990</v>
      </c>
      <c r="E1523" s="11" t="s">
        <v>389</v>
      </c>
      <c r="F1523">
        <v>30</v>
      </c>
      <c r="G1523" t="s">
        <v>344</v>
      </c>
      <c r="H1523" t="s">
        <v>345</v>
      </c>
      <c r="I1523">
        <v>4400</v>
      </c>
      <c r="J1523">
        <v>16</v>
      </c>
      <c r="K1523">
        <v>152.21</v>
      </c>
      <c r="L1523">
        <v>38.630000000000003</v>
      </c>
      <c r="M1523">
        <v>97.46</v>
      </c>
      <c r="N1523">
        <v>288.42</v>
      </c>
      <c r="O1523">
        <v>2017</v>
      </c>
      <c r="P1523">
        <v>9</v>
      </c>
      <c r="Q1523">
        <v>12</v>
      </c>
      <c r="R1523">
        <v>20170813</v>
      </c>
      <c r="S1523" s="237" t="str">
        <f t="shared" si="29"/>
        <v>Sep</v>
      </c>
    </row>
    <row r="1524" spans="1:19" x14ac:dyDescent="0.25">
      <c r="A1524">
        <v>3624097000</v>
      </c>
      <c r="B1524" t="str">
        <f>VLOOKUP(A1524,'Energy Provider Accounts'!C:D,2,FALSE)</f>
        <v>Facilities Operation Center</v>
      </c>
      <c r="C1524" t="s">
        <v>342</v>
      </c>
      <c r="D1524" s="3">
        <v>43021</v>
      </c>
      <c r="E1524" s="11" t="s">
        <v>411</v>
      </c>
      <c r="F1524">
        <v>30</v>
      </c>
      <c r="G1524" t="s">
        <v>344</v>
      </c>
      <c r="H1524" t="s">
        <v>345</v>
      </c>
      <c r="I1524">
        <v>5080</v>
      </c>
      <c r="J1524">
        <v>16</v>
      </c>
      <c r="K1524">
        <v>148.58000000000001</v>
      </c>
      <c r="L1524">
        <v>42.77</v>
      </c>
      <c r="M1524">
        <v>99.25</v>
      </c>
      <c r="N1524">
        <v>290.72000000000003</v>
      </c>
      <c r="O1524">
        <v>2017</v>
      </c>
      <c r="P1524">
        <v>10</v>
      </c>
      <c r="Q1524">
        <v>13</v>
      </c>
      <c r="R1524">
        <v>20170913</v>
      </c>
      <c r="S1524" s="237" t="str">
        <f t="shared" si="29"/>
        <v>Oct</v>
      </c>
    </row>
    <row r="1525" spans="1:19" x14ac:dyDescent="0.25">
      <c r="A1525">
        <v>3624097000</v>
      </c>
      <c r="B1525" t="str">
        <f>VLOOKUP(A1525,'Energy Provider Accounts'!C:D,2,FALSE)</f>
        <v>Facilities Operation Center</v>
      </c>
      <c r="C1525" t="s">
        <v>342</v>
      </c>
      <c r="D1525" s="3">
        <v>43049</v>
      </c>
      <c r="E1525" s="11" t="s">
        <v>391</v>
      </c>
      <c r="F1525">
        <v>30</v>
      </c>
      <c r="G1525" t="s">
        <v>344</v>
      </c>
      <c r="H1525" t="s">
        <v>345</v>
      </c>
      <c r="I1525">
        <v>3760</v>
      </c>
      <c r="J1525">
        <v>13</v>
      </c>
      <c r="K1525">
        <v>119.59</v>
      </c>
      <c r="L1525">
        <v>30.38</v>
      </c>
      <c r="M1525">
        <v>95.4</v>
      </c>
      <c r="N1525">
        <v>245.47</v>
      </c>
      <c r="O1525">
        <v>2017</v>
      </c>
      <c r="P1525">
        <v>11</v>
      </c>
      <c r="Q1525">
        <v>10</v>
      </c>
      <c r="R1525">
        <v>20171011</v>
      </c>
      <c r="S1525" s="237" t="str">
        <f t="shared" si="29"/>
        <v>Nov</v>
      </c>
    </row>
    <row r="1526" spans="1:19" x14ac:dyDescent="0.25">
      <c r="A1526">
        <v>3624097000</v>
      </c>
      <c r="B1526" t="str">
        <f>VLOOKUP(A1526,'Energy Provider Accounts'!C:D,2,FALSE)</f>
        <v>Facilities Operation Center</v>
      </c>
      <c r="C1526" t="s">
        <v>342</v>
      </c>
      <c r="D1526" s="3">
        <v>43081</v>
      </c>
      <c r="E1526" s="11" t="s">
        <v>412</v>
      </c>
      <c r="F1526">
        <v>30</v>
      </c>
      <c r="G1526" t="s">
        <v>344</v>
      </c>
      <c r="H1526" t="s">
        <v>345</v>
      </c>
      <c r="I1526">
        <v>7040</v>
      </c>
      <c r="J1526">
        <v>18</v>
      </c>
      <c r="K1526">
        <v>170.33</v>
      </c>
      <c r="L1526">
        <v>59.91</v>
      </c>
      <c r="M1526">
        <v>104.74</v>
      </c>
      <c r="N1526">
        <v>335.12</v>
      </c>
      <c r="O1526">
        <v>2017</v>
      </c>
      <c r="P1526">
        <v>12</v>
      </c>
      <c r="Q1526">
        <v>12</v>
      </c>
      <c r="R1526">
        <v>20171112</v>
      </c>
      <c r="S1526" s="237" t="str">
        <f t="shared" si="29"/>
        <v>Dec</v>
      </c>
    </row>
    <row r="1527" spans="1:19" x14ac:dyDescent="0.25">
      <c r="A1527">
        <v>3636040401</v>
      </c>
      <c r="B1527" t="str">
        <f>VLOOKUP(A1527,'Energy Provider Accounts'!C:D,2,FALSE)</f>
        <v>Town Hall/Helsmoortel wing</v>
      </c>
      <c r="C1527" t="s">
        <v>342</v>
      </c>
      <c r="D1527" s="3">
        <v>42382</v>
      </c>
      <c r="E1527" s="11" t="s">
        <v>425</v>
      </c>
      <c r="F1527">
        <v>30</v>
      </c>
      <c r="G1527" t="s">
        <v>344</v>
      </c>
      <c r="H1527" t="s">
        <v>345</v>
      </c>
      <c r="I1527">
        <v>2179</v>
      </c>
      <c r="J1527">
        <v>14</v>
      </c>
      <c r="K1527">
        <v>117.88</v>
      </c>
      <c r="L1527">
        <v>13.21</v>
      </c>
      <c r="M1527">
        <v>98.54</v>
      </c>
      <c r="N1527">
        <v>229.7</v>
      </c>
      <c r="O1527">
        <v>2016</v>
      </c>
      <c r="P1527">
        <v>1</v>
      </c>
      <c r="Q1527">
        <v>13</v>
      </c>
      <c r="R1527">
        <v>20151214</v>
      </c>
      <c r="S1527" s="237" t="str">
        <f t="shared" si="29"/>
        <v>Jan</v>
      </c>
    </row>
    <row r="1528" spans="1:19" x14ac:dyDescent="0.25">
      <c r="A1528">
        <v>3636040401</v>
      </c>
      <c r="B1528" t="str">
        <f>VLOOKUP(A1528,'Energy Provider Accounts'!C:D,2,FALSE)</f>
        <v>Town Hall/Helsmoortel wing</v>
      </c>
      <c r="C1528" t="s">
        <v>342</v>
      </c>
      <c r="D1528" s="3">
        <v>42411</v>
      </c>
      <c r="E1528" s="11" t="s">
        <v>426</v>
      </c>
      <c r="F1528">
        <v>30</v>
      </c>
      <c r="G1528" t="s">
        <v>344</v>
      </c>
      <c r="H1528" t="s">
        <v>345</v>
      </c>
      <c r="I1528">
        <v>2099</v>
      </c>
      <c r="J1528">
        <v>14</v>
      </c>
      <c r="K1528">
        <v>124.62</v>
      </c>
      <c r="L1528">
        <v>9.4</v>
      </c>
      <c r="M1528">
        <v>92.24</v>
      </c>
      <c r="N1528">
        <v>226.38</v>
      </c>
      <c r="O1528">
        <v>2016</v>
      </c>
      <c r="P1528">
        <v>2</v>
      </c>
      <c r="Q1528">
        <v>11</v>
      </c>
      <c r="R1528">
        <v>20160112</v>
      </c>
      <c r="S1528" s="237" t="str">
        <f t="shared" si="29"/>
        <v>Feb</v>
      </c>
    </row>
    <row r="1529" spans="1:19" x14ac:dyDescent="0.25">
      <c r="A1529">
        <v>3636040401</v>
      </c>
      <c r="B1529" t="str">
        <f>VLOOKUP(A1529,'Energy Provider Accounts'!C:D,2,FALSE)</f>
        <v>Town Hall/Helsmoortel wing</v>
      </c>
      <c r="C1529" t="s">
        <v>342</v>
      </c>
      <c r="D1529" s="3">
        <v>42443</v>
      </c>
      <c r="E1529" s="11" t="s">
        <v>438</v>
      </c>
      <c r="F1529">
        <v>30</v>
      </c>
      <c r="G1529" t="s">
        <v>344</v>
      </c>
      <c r="H1529" t="s">
        <v>345</v>
      </c>
      <c r="I1529">
        <v>2144</v>
      </c>
      <c r="J1529">
        <v>15</v>
      </c>
      <c r="K1529">
        <v>133.88</v>
      </c>
      <c r="L1529">
        <v>27.03</v>
      </c>
      <c r="M1529">
        <v>92.4</v>
      </c>
      <c r="N1529">
        <v>253.44</v>
      </c>
      <c r="O1529">
        <v>2016</v>
      </c>
      <c r="P1529">
        <v>3</v>
      </c>
      <c r="Q1529">
        <v>14</v>
      </c>
      <c r="R1529">
        <v>20160213</v>
      </c>
      <c r="S1529" s="237" t="str">
        <f t="shared" si="29"/>
        <v>Mar</v>
      </c>
    </row>
    <row r="1530" spans="1:19" x14ac:dyDescent="0.25">
      <c r="A1530">
        <v>3636040401</v>
      </c>
      <c r="B1530" t="str">
        <f>VLOOKUP(A1530,'Energy Provider Accounts'!C:D,2,FALSE)</f>
        <v>Town Hall/Helsmoortel wing</v>
      </c>
      <c r="C1530" t="s">
        <v>342</v>
      </c>
      <c r="D1530" s="3">
        <v>42474</v>
      </c>
      <c r="E1530" s="11" t="s">
        <v>396</v>
      </c>
      <c r="F1530">
        <v>30</v>
      </c>
      <c r="G1530" t="s">
        <v>344</v>
      </c>
      <c r="H1530" t="s">
        <v>345</v>
      </c>
      <c r="I1530">
        <v>2279</v>
      </c>
      <c r="J1530">
        <v>15</v>
      </c>
      <c r="K1530">
        <v>128.83000000000001</v>
      </c>
      <c r="L1530">
        <v>18.05</v>
      </c>
      <c r="M1530">
        <v>92.93</v>
      </c>
      <c r="N1530">
        <v>239.89</v>
      </c>
      <c r="O1530">
        <v>2016</v>
      </c>
      <c r="P1530">
        <v>4</v>
      </c>
      <c r="Q1530">
        <v>14</v>
      </c>
      <c r="R1530">
        <v>20160315</v>
      </c>
      <c r="S1530" s="237" t="str">
        <f t="shared" si="29"/>
        <v>Apr</v>
      </c>
    </row>
    <row r="1531" spans="1:19" x14ac:dyDescent="0.25">
      <c r="A1531">
        <v>3636040401</v>
      </c>
      <c r="B1531" t="str">
        <f>VLOOKUP(A1531,'Energy Provider Accounts'!C:D,2,FALSE)</f>
        <v>Town Hall/Helsmoortel wing</v>
      </c>
      <c r="C1531" t="s">
        <v>342</v>
      </c>
      <c r="D1531" s="3">
        <v>42502</v>
      </c>
      <c r="E1531" s="11" t="s">
        <v>397</v>
      </c>
      <c r="F1531">
        <v>30</v>
      </c>
      <c r="G1531" t="s">
        <v>344</v>
      </c>
      <c r="H1531" t="s">
        <v>345</v>
      </c>
      <c r="I1531">
        <v>1768</v>
      </c>
      <c r="J1531">
        <v>10</v>
      </c>
      <c r="K1531">
        <v>91.78</v>
      </c>
      <c r="L1531">
        <v>14.13</v>
      </c>
      <c r="M1531">
        <v>90.94</v>
      </c>
      <c r="N1531">
        <v>196.92</v>
      </c>
      <c r="O1531">
        <v>2016</v>
      </c>
      <c r="P1531">
        <v>5</v>
      </c>
      <c r="Q1531">
        <v>12</v>
      </c>
      <c r="R1531">
        <v>20160412</v>
      </c>
      <c r="S1531" s="237" t="str">
        <f t="shared" si="29"/>
        <v>May</v>
      </c>
    </row>
    <row r="1532" spans="1:19" x14ac:dyDescent="0.25">
      <c r="A1532">
        <v>3636040401</v>
      </c>
      <c r="B1532" t="str">
        <f>VLOOKUP(A1532,'Energy Provider Accounts'!C:D,2,FALSE)</f>
        <v>Town Hall/Helsmoortel wing</v>
      </c>
      <c r="C1532" t="s">
        <v>342</v>
      </c>
      <c r="D1532" s="3">
        <v>42531</v>
      </c>
      <c r="E1532" s="11" t="s">
        <v>427</v>
      </c>
      <c r="F1532">
        <v>30</v>
      </c>
      <c r="G1532" t="s">
        <v>344</v>
      </c>
      <c r="H1532" t="s">
        <v>345</v>
      </c>
      <c r="I1532">
        <v>3235</v>
      </c>
      <c r="J1532">
        <v>19</v>
      </c>
      <c r="K1532">
        <v>162.51</v>
      </c>
      <c r="L1532">
        <v>13.87</v>
      </c>
      <c r="M1532">
        <v>96.69</v>
      </c>
      <c r="N1532">
        <v>273.17</v>
      </c>
      <c r="O1532">
        <v>2016</v>
      </c>
      <c r="P1532">
        <v>6</v>
      </c>
      <c r="Q1532">
        <v>10</v>
      </c>
      <c r="R1532">
        <v>20160511</v>
      </c>
      <c r="S1532" s="237" t="str">
        <f t="shared" si="29"/>
        <v>Jun</v>
      </c>
    </row>
    <row r="1533" spans="1:19" x14ac:dyDescent="0.25">
      <c r="A1533">
        <v>3636040401</v>
      </c>
      <c r="B1533" t="str">
        <f>VLOOKUP(A1533,'Energy Provider Accounts'!C:D,2,FALSE)</f>
        <v>Town Hall/Helsmoortel wing</v>
      </c>
      <c r="C1533" t="s">
        <v>342</v>
      </c>
      <c r="D1533" s="3">
        <v>42564</v>
      </c>
      <c r="E1533" s="11" t="s">
        <v>439</v>
      </c>
      <c r="F1533">
        <v>30</v>
      </c>
      <c r="G1533" t="s">
        <v>344</v>
      </c>
      <c r="H1533" t="s">
        <v>345</v>
      </c>
      <c r="I1533">
        <v>4121</v>
      </c>
      <c r="J1533">
        <v>19</v>
      </c>
      <c r="K1533">
        <v>169.49</v>
      </c>
      <c r="L1533">
        <v>523.47</v>
      </c>
      <c r="M1533">
        <v>-149.44999999999999</v>
      </c>
      <c r="N1533">
        <v>543.70000000000005</v>
      </c>
      <c r="O1533">
        <v>2016</v>
      </c>
      <c r="P1533">
        <v>7</v>
      </c>
      <c r="Q1533">
        <v>13</v>
      </c>
      <c r="R1533">
        <v>20160613</v>
      </c>
      <c r="S1533" s="237" t="str">
        <f t="shared" si="29"/>
        <v>Jul</v>
      </c>
    </row>
    <row r="1534" spans="1:19" x14ac:dyDescent="0.25">
      <c r="A1534">
        <v>3636040401</v>
      </c>
      <c r="B1534" t="str">
        <f>VLOOKUP(A1534,'Energy Provider Accounts'!C:D,2,FALSE)</f>
        <v>Town Hall/Helsmoortel wing</v>
      </c>
      <c r="C1534" t="s">
        <v>342</v>
      </c>
      <c r="D1534" s="3">
        <v>42594</v>
      </c>
      <c r="E1534" s="11" t="s">
        <v>440</v>
      </c>
      <c r="F1534">
        <v>30</v>
      </c>
      <c r="G1534" t="s">
        <v>344</v>
      </c>
      <c r="H1534" t="s">
        <v>345</v>
      </c>
      <c r="I1534">
        <v>4754</v>
      </c>
      <c r="J1534">
        <v>20</v>
      </c>
      <c r="K1534">
        <v>178.03</v>
      </c>
      <c r="L1534">
        <v>457.49</v>
      </c>
      <c r="M1534">
        <v>-106.83</v>
      </c>
      <c r="N1534">
        <v>528.86</v>
      </c>
      <c r="O1534">
        <v>2016</v>
      </c>
      <c r="P1534">
        <v>8</v>
      </c>
      <c r="Q1534">
        <v>12</v>
      </c>
      <c r="R1534">
        <v>20160713</v>
      </c>
      <c r="S1534" s="237" t="str">
        <f t="shared" si="29"/>
        <v>Aug</v>
      </c>
    </row>
    <row r="1535" spans="1:19" x14ac:dyDescent="0.25">
      <c r="A1535">
        <v>3636040401</v>
      </c>
      <c r="B1535" t="str">
        <f>VLOOKUP(A1535,'Energy Provider Accounts'!C:D,2,FALSE)</f>
        <v>Town Hall/Helsmoortel wing</v>
      </c>
      <c r="C1535" t="s">
        <v>342</v>
      </c>
      <c r="D1535" s="3">
        <v>42625</v>
      </c>
      <c r="E1535" s="11" t="s">
        <v>441</v>
      </c>
      <c r="F1535">
        <v>30</v>
      </c>
      <c r="G1535" t="s">
        <v>344</v>
      </c>
      <c r="H1535" t="s">
        <v>345</v>
      </c>
      <c r="I1535">
        <v>4215</v>
      </c>
      <c r="J1535">
        <v>18</v>
      </c>
      <c r="K1535">
        <v>161.37</v>
      </c>
      <c r="L1535">
        <v>714.77</v>
      </c>
      <c r="M1535">
        <v>-240.05</v>
      </c>
      <c r="N1535">
        <v>636.30999999999995</v>
      </c>
      <c r="O1535">
        <v>2016</v>
      </c>
      <c r="P1535">
        <v>9</v>
      </c>
      <c r="Q1535">
        <v>12</v>
      </c>
      <c r="R1535">
        <v>20160813</v>
      </c>
      <c r="S1535" s="237" t="str">
        <f t="shared" si="29"/>
        <v>Sep</v>
      </c>
    </row>
    <row r="1536" spans="1:19" x14ac:dyDescent="0.25">
      <c r="A1536">
        <v>3636040401</v>
      </c>
      <c r="B1536" t="str">
        <f>VLOOKUP(A1536,'Energy Provider Accounts'!C:D,2,FALSE)</f>
        <v>Town Hall/Helsmoortel wing</v>
      </c>
      <c r="C1536" t="s">
        <v>342</v>
      </c>
      <c r="D1536" s="3">
        <v>42655</v>
      </c>
      <c r="E1536" s="11" t="s">
        <v>402</v>
      </c>
      <c r="F1536">
        <v>30</v>
      </c>
      <c r="G1536" t="s">
        <v>344</v>
      </c>
      <c r="H1536" t="s">
        <v>345</v>
      </c>
      <c r="I1536">
        <v>2298</v>
      </c>
      <c r="J1536">
        <v>16</v>
      </c>
      <c r="K1536">
        <v>146.46</v>
      </c>
      <c r="L1536">
        <v>243.98</v>
      </c>
      <c r="M1536">
        <v>-19.52</v>
      </c>
      <c r="N1536">
        <v>371.06</v>
      </c>
      <c r="O1536">
        <v>2016</v>
      </c>
      <c r="P1536">
        <v>10</v>
      </c>
      <c r="Q1536">
        <v>12</v>
      </c>
      <c r="R1536">
        <v>20160912</v>
      </c>
      <c r="S1536" s="237" t="str">
        <f t="shared" si="29"/>
        <v>Oct</v>
      </c>
    </row>
    <row r="1537" spans="1:19" x14ac:dyDescent="0.25">
      <c r="A1537">
        <v>3636040401</v>
      </c>
      <c r="B1537" t="str">
        <f>VLOOKUP(A1537,'Energy Provider Accounts'!C:D,2,FALSE)</f>
        <v>Town Hall/Helsmoortel wing</v>
      </c>
      <c r="C1537" t="s">
        <v>342</v>
      </c>
      <c r="D1537" s="3">
        <v>42683</v>
      </c>
      <c r="E1537" s="11" t="s">
        <v>428</v>
      </c>
      <c r="F1537">
        <v>30</v>
      </c>
      <c r="G1537" t="s">
        <v>344</v>
      </c>
      <c r="H1537" t="s">
        <v>345</v>
      </c>
      <c r="I1537">
        <v>1754</v>
      </c>
      <c r="J1537">
        <v>14</v>
      </c>
      <c r="K1537">
        <v>126.29</v>
      </c>
      <c r="L1537">
        <v>195.59</v>
      </c>
      <c r="M1537">
        <v>1.02</v>
      </c>
      <c r="N1537">
        <v>323.01</v>
      </c>
      <c r="O1537">
        <v>2016</v>
      </c>
      <c r="P1537">
        <v>11</v>
      </c>
      <c r="Q1537">
        <v>9</v>
      </c>
      <c r="R1537">
        <v>20161010</v>
      </c>
      <c r="S1537" s="237" t="str">
        <f t="shared" si="29"/>
        <v>Nov</v>
      </c>
    </row>
    <row r="1538" spans="1:19" x14ac:dyDescent="0.25">
      <c r="A1538">
        <v>3636040401</v>
      </c>
      <c r="B1538" t="str">
        <f>VLOOKUP(A1538,'Energy Provider Accounts'!C:D,2,FALSE)</f>
        <v>Town Hall/Helsmoortel wing</v>
      </c>
      <c r="C1538" t="s">
        <v>342</v>
      </c>
      <c r="D1538" s="3">
        <v>42713</v>
      </c>
      <c r="E1538" s="11" t="s">
        <v>442</v>
      </c>
      <c r="F1538">
        <v>30</v>
      </c>
      <c r="G1538" t="s">
        <v>344</v>
      </c>
      <c r="H1538" t="s">
        <v>345</v>
      </c>
      <c r="I1538">
        <v>2025</v>
      </c>
      <c r="J1538">
        <v>14</v>
      </c>
      <c r="K1538">
        <v>126.29</v>
      </c>
      <c r="L1538">
        <v>300.37</v>
      </c>
      <c r="M1538">
        <v>-50.06</v>
      </c>
      <c r="N1538">
        <v>376.73</v>
      </c>
      <c r="O1538">
        <v>2016</v>
      </c>
      <c r="P1538">
        <v>12</v>
      </c>
      <c r="Q1538">
        <v>9</v>
      </c>
      <c r="R1538">
        <v>20161109</v>
      </c>
      <c r="S1538" s="237" t="str">
        <f t="shared" ref="S1538:S1550" si="30">CHOOSE(P1538,"Jan","Feb","Mar","Apr","May","Jun","Jul","Aug","Sep","Oct","Nov","Dec")</f>
        <v>Dec</v>
      </c>
    </row>
    <row r="1539" spans="1:19" x14ac:dyDescent="0.25">
      <c r="A1539">
        <v>3636040401</v>
      </c>
      <c r="B1539" t="str">
        <f>VLOOKUP(A1539,'Energy Provider Accounts'!C:D,2,FALSE)</f>
        <v>Town Hall/Helsmoortel wing</v>
      </c>
      <c r="C1539" t="s">
        <v>342</v>
      </c>
      <c r="D1539" s="3">
        <v>42747</v>
      </c>
      <c r="E1539" s="11" t="s">
        <v>430</v>
      </c>
      <c r="F1539">
        <v>30</v>
      </c>
      <c r="G1539" t="s">
        <v>344</v>
      </c>
      <c r="H1539" t="s">
        <v>345</v>
      </c>
      <c r="I1539">
        <v>2349</v>
      </c>
      <c r="J1539">
        <v>15</v>
      </c>
      <c r="K1539">
        <v>135.06</v>
      </c>
      <c r="L1539">
        <v>218.53</v>
      </c>
      <c r="M1539">
        <v>-8.17</v>
      </c>
      <c r="N1539">
        <v>345.53</v>
      </c>
      <c r="O1539">
        <v>2017</v>
      </c>
      <c r="P1539">
        <v>1</v>
      </c>
      <c r="Q1539">
        <v>12</v>
      </c>
      <c r="R1539">
        <v>20161213</v>
      </c>
      <c r="S1539" s="237" t="str">
        <f t="shared" si="30"/>
        <v>Jan</v>
      </c>
    </row>
    <row r="1540" spans="1:19" x14ac:dyDescent="0.25">
      <c r="A1540">
        <v>3636040401</v>
      </c>
      <c r="B1540" t="str">
        <f>VLOOKUP(A1540,'Energy Provider Accounts'!C:D,2,FALSE)</f>
        <v>Town Hall/Helsmoortel wing</v>
      </c>
      <c r="C1540" t="s">
        <v>342</v>
      </c>
      <c r="D1540" s="3">
        <v>42781</v>
      </c>
      <c r="E1540" s="11" t="s">
        <v>431</v>
      </c>
      <c r="F1540">
        <v>30</v>
      </c>
      <c r="G1540" t="s">
        <v>344</v>
      </c>
      <c r="H1540" t="s">
        <v>345</v>
      </c>
      <c r="I1540">
        <v>2254</v>
      </c>
      <c r="J1540">
        <v>13</v>
      </c>
      <c r="K1540">
        <v>121.03</v>
      </c>
      <c r="L1540">
        <v>339.17</v>
      </c>
      <c r="M1540">
        <v>-71.72</v>
      </c>
      <c r="N1540">
        <v>388.67</v>
      </c>
      <c r="O1540">
        <v>2017</v>
      </c>
      <c r="P1540">
        <v>2</v>
      </c>
      <c r="Q1540">
        <v>15</v>
      </c>
      <c r="R1540">
        <v>20170116</v>
      </c>
      <c r="S1540" s="237" t="str">
        <f t="shared" si="30"/>
        <v>Feb</v>
      </c>
    </row>
    <row r="1541" spans="1:19" x14ac:dyDescent="0.25">
      <c r="A1541">
        <v>3636040401</v>
      </c>
      <c r="B1541" t="str">
        <f>VLOOKUP(A1541,'Energy Provider Accounts'!C:D,2,FALSE)</f>
        <v>Town Hall/Helsmoortel wing</v>
      </c>
      <c r="C1541" t="s">
        <v>342</v>
      </c>
      <c r="D1541" s="3">
        <v>42807</v>
      </c>
      <c r="E1541" s="11" t="s">
        <v>432</v>
      </c>
      <c r="F1541">
        <v>30</v>
      </c>
      <c r="G1541" t="s">
        <v>344</v>
      </c>
      <c r="H1541" t="s">
        <v>345</v>
      </c>
      <c r="I1541">
        <v>1628</v>
      </c>
      <c r="J1541">
        <v>15</v>
      </c>
      <c r="K1541">
        <v>131.55000000000001</v>
      </c>
      <c r="L1541">
        <v>225.99</v>
      </c>
      <c r="M1541">
        <v>-17.25</v>
      </c>
      <c r="N1541">
        <v>340.45</v>
      </c>
      <c r="O1541">
        <v>2017</v>
      </c>
      <c r="P1541">
        <v>3</v>
      </c>
      <c r="Q1541">
        <v>13</v>
      </c>
      <c r="R1541">
        <v>20170211</v>
      </c>
      <c r="S1541" s="237" t="str">
        <f t="shared" si="30"/>
        <v>Mar</v>
      </c>
    </row>
    <row r="1542" spans="1:19" x14ac:dyDescent="0.25">
      <c r="A1542">
        <v>3636040401</v>
      </c>
      <c r="B1542" t="str">
        <f>VLOOKUP(A1542,'Energy Provider Accounts'!C:D,2,FALSE)</f>
        <v>Town Hall/Helsmoortel wing</v>
      </c>
      <c r="C1542" t="s">
        <v>342</v>
      </c>
      <c r="D1542" s="3">
        <v>42837</v>
      </c>
      <c r="E1542" s="11" t="s">
        <v>433</v>
      </c>
      <c r="F1542">
        <v>30</v>
      </c>
      <c r="G1542" t="s">
        <v>344</v>
      </c>
      <c r="H1542" t="s">
        <v>345</v>
      </c>
      <c r="I1542">
        <v>1969</v>
      </c>
      <c r="J1542">
        <v>19</v>
      </c>
      <c r="K1542">
        <v>171.89</v>
      </c>
      <c r="L1542">
        <v>194.1</v>
      </c>
      <c r="M1542">
        <v>2.34</v>
      </c>
      <c r="N1542">
        <v>368.47</v>
      </c>
      <c r="O1542">
        <v>2017</v>
      </c>
      <c r="P1542">
        <v>4</v>
      </c>
      <c r="Q1542">
        <v>12</v>
      </c>
      <c r="R1542">
        <v>20170313</v>
      </c>
      <c r="S1542" s="237" t="str">
        <f t="shared" si="30"/>
        <v>Apr</v>
      </c>
    </row>
    <row r="1543" spans="1:19" x14ac:dyDescent="0.25">
      <c r="A1543">
        <v>3636040401</v>
      </c>
      <c r="B1543" t="str">
        <f>VLOOKUP(A1543,'Energy Provider Accounts'!C:D,2,FALSE)</f>
        <v>Town Hall/Helsmoortel wing</v>
      </c>
      <c r="C1543" t="s">
        <v>342</v>
      </c>
      <c r="D1543" s="3">
        <v>42865</v>
      </c>
      <c r="E1543" s="11" t="s">
        <v>443</v>
      </c>
      <c r="F1543">
        <v>30</v>
      </c>
      <c r="G1543" t="s">
        <v>344</v>
      </c>
      <c r="H1543" t="s">
        <v>345</v>
      </c>
      <c r="I1543">
        <v>1937</v>
      </c>
      <c r="J1543">
        <v>11</v>
      </c>
      <c r="K1543">
        <v>96.47</v>
      </c>
      <c r="L1543">
        <v>367.7</v>
      </c>
      <c r="M1543">
        <v>-88.2</v>
      </c>
      <c r="N1543">
        <v>376.12</v>
      </c>
      <c r="O1543">
        <v>2017</v>
      </c>
      <c r="P1543">
        <v>5</v>
      </c>
      <c r="Q1543">
        <v>10</v>
      </c>
      <c r="R1543">
        <v>20170410</v>
      </c>
      <c r="S1543" s="237" t="str">
        <f t="shared" si="30"/>
        <v>May</v>
      </c>
    </row>
    <row r="1544" spans="1:19" x14ac:dyDescent="0.25">
      <c r="A1544">
        <v>3636040401</v>
      </c>
      <c r="B1544" t="str">
        <f>VLOOKUP(A1544,'Energy Provider Accounts'!C:D,2,FALSE)</f>
        <v>Town Hall/Helsmoortel wing</v>
      </c>
      <c r="C1544" t="s">
        <v>342</v>
      </c>
      <c r="D1544" s="3">
        <v>42895</v>
      </c>
      <c r="E1544" s="11" t="s">
        <v>444</v>
      </c>
      <c r="F1544">
        <v>30</v>
      </c>
      <c r="G1544" t="s">
        <v>344</v>
      </c>
      <c r="H1544" t="s">
        <v>345</v>
      </c>
      <c r="I1544">
        <v>2555</v>
      </c>
      <c r="J1544">
        <v>16</v>
      </c>
      <c r="K1544">
        <v>147.34</v>
      </c>
      <c r="L1544">
        <v>404.91</v>
      </c>
      <c r="M1544">
        <v>-101.1</v>
      </c>
      <c r="N1544">
        <v>451.33</v>
      </c>
      <c r="O1544">
        <v>2017</v>
      </c>
      <c r="P1544">
        <v>6</v>
      </c>
      <c r="Q1544">
        <v>9</v>
      </c>
      <c r="R1544">
        <v>20170510</v>
      </c>
      <c r="S1544" s="237" t="str">
        <f t="shared" si="30"/>
        <v>Jun</v>
      </c>
    </row>
    <row r="1545" spans="1:19" x14ac:dyDescent="0.25">
      <c r="A1545">
        <v>3636040401</v>
      </c>
      <c r="B1545" t="str">
        <f>VLOOKUP(A1545,'Energy Provider Accounts'!C:D,2,FALSE)</f>
        <v>Town Hall/Helsmoortel wing</v>
      </c>
      <c r="C1545" t="s">
        <v>342</v>
      </c>
      <c r="D1545" s="3">
        <v>42927</v>
      </c>
      <c r="E1545" s="11" t="s">
        <v>434</v>
      </c>
      <c r="F1545">
        <v>30</v>
      </c>
      <c r="G1545" t="s">
        <v>344</v>
      </c>
      <c r="H1545" t="s">
        <v>345</v>
      </c>
      <c r="I1545">
        <v>4719</v>
      </c>
      <c r="J1545">
        <v>23</v>
      </c>
      <c r="K1545">
        <v>205.48</v>
      </c>
      <c r="L1545">
        <v>458.46</v>
      </c>
      <c r="M1545">
        <v>-115.73</v>
      </c>
      <c r="N1545">
        <v>548.42999999999995</v>
      </c>
      <c r="O1545">
        <v>2017</v>
      </c>
      <c r="P1545">
        <v>7</v>
      </c>
      <c r="Q1545">
        <v>11</v>
      </c>
      <c r="R1545">
        <v>20170611</v>
      </c>
      <c r="S1545" s="237" t="str">
        <f t="shared" si="30"/>
        <v>Jul</v>
      </c>
    </row>
    <row r="1546" spans="1:19" x14ac:dyDescent="0.25">
      <c r="A1546">
        <v>3636040401</v>
      </c>
      <c r="B1546" t="str">
        <f>VLOOKUP(A1546,'Energy Provider Accounts'!C:D,2,FALSE)</f>
        <v>Town Hall/Helsmoortel wing</v>
      </c>
      <c r="C1546" t="s">
        <v>342</v>
      </c>
      <c r="D1546" s="3">
        <v>42958</v>
      </c>
      <c r="E1546" s="11" t="s">
        <v>388</v>
      </c>
      <c r="F1546">
        <v>30</v>
      </c>
      <c r="G1546" t="s">
        <v>344</v>
      </c>
      <c r="H1546" t="s">
        <v>345</v>
      </c>
      <c r="I1546">
        <v>3588</v>
      </c>
      <c r="J1546">
        <v>17</v>
      </c>
      <c r="K1546">
        <v>161.27000000000001</v>
      </c>
      <c r="L1546">
        <v>570.55999999999995</v>
      </c>
      <c r="M1546">
        <v>-178.01</v>
      </c>
      <c r="N1546">
        <v>554.04999999999995</v>
      </c>
      <c r="O1546">
        <v>2017</v>
      </c>
      <c r="P1546">
        <v>8</v>
      </c>
      <c r="Q1546">
        <v>11</v>
      </c>
      <c r="R1546">
        <v>20170712</v>
      </c>
      <c r="S1546" s="237" t="str">
        <f t="shared" si="30"/>
        <v>Aug</v>
      </c>
    </row>
    <row r="1547" spans="1:19" x14ac:dyDescent="0.25">
      <c r="A1547">
        <v>3636040401</v>
      </c>
      <c r="B1547" t="str">
        <f>VLOOKUP(A1547,'Energy Provider Accounts'!C:D,2,FALSE)</f>
        <v>Town Hall/Helsmoortel wing</v>
      </c>
      <c r="C1547" t="s">
        <v>342</v>
      </c>
      <c r="D1547" s="3">
        <v>42989</v>
      </c>
      <c r="E1547" s="11" t="s">
        <v>436</v>
      </c>
      <c r="F1547">
        <v>30</v>
      </c>
      <c r="G1547" t="s">
        <v>344</v>
      </c>
      <c r="H1547" t="s">
        <v>345</v>
      </c>
      <c r="I1547">
        <v>2872</v>
      </c>
      <c r="J1547">
        <v>18</v>
      </c>
      <c r="K1547">
        <v>170.33</v>
      </c>
      <c r="L1547">
        <v>25.25</v>
      </c>
      <c r="M1547">
        <v>93.57</v>
      </c>
      <c r="N1547">
        <v>289.27</v>
      </c>
      <c r="O1547">
        <v>2017</v>
      </c>
      <c r="P1547">
        <v>9</v>
      </c>
      <c r="Q1547">
        <v>11</v>
      </c>
      <c r="R1547">
        <v>20170812</v>
      </c>
      <c r="S1547" s="237" t="str">
        <f t="shared" si="30"/>
        <v>Sep</v>
      </c>
    </row>
    <row r="1548" spans="1:19" x14ac:dyDescent="0.25">
      <c r="A1548">
        <v>3636040401</v>
      </c>
      <c r="B1548" t="str">
        <f>VLOOKUP(A1548,'Energy Provider Accounts'!C:D,2,FALSE)</f>
        <v>Town Hall/Helsmoortel wing</v>
      </c>
      <c r="C1548" t="s">
        <v>342</v>
      </c>
      <c r="D1548" s="3">
        <v>43019</v>
      </c>
      <c r="E1548" s="11" t="s">
        <v>390</v>
      </c>
      <c r="F1548">
        <v>30</v>
      </c>
      <c r="G1548" t="s">
        <v>344</v>
      </c>
      <c r="H1548" t="s">
        <v>345</v>
      </c>
      <c r="I1548">
        <v>2793</v>
      </c>
      <c r="J1548">
        <v>17</v>
      </c>
      <c r="K1548">
        <v>154.02000000000001</v>
      </c>
      <c r="L1548">
        <v>23.63</v>
      </c>
      <c r="M1548">
        <v>93.19</v>
      </c>
      <c r="N1548">
        <v>270.95</v>
      </c>
      <c r="O1548">
        <v>2017</v>
      </c>
      <c r="P1548">
        <v>10</v>
      </c>
      <c r="Q1548">
        <v>11</v>
      </c>
      <c r="R1548">
        <v>20170911</v>
      </c>
      <c r="S1548" s="237" t="str">
        <f t="shared" si="30"/>
        <v>Oct</v>
      </c>
    </row>
    <row r="1549" spans="1:19" x14ac:dyDescent="0.25">
      <c r="A1549">
        <v>3636040401</v>
      </c>
      <c r="B1549" t="str">
        <f>VLOOKUP(A1549,'Energy Provider Accounts'!C:D,2,FALSE)</f>
        <v>Town Hall/Helsmoortel wing</v>
      </c>
      <c r="C1549" t="s">
        <v>342</v>
      </c>
      <c r="D1549" s="3">
        <v>43048</v>
      </c>
      <c r="E1549" s="11" t="s">
        <v>445</v>
      </c>
      <c r="F1549">
        <v>30</v>
      </c>
      <c r="G1549" t="s">
        <v>344</v>
      </c>
      <c r="H1549" t="s">
        <v>345</v>
      </c>
      <c r="I1549">
        <v>2025</v>
      </c>
      <c r="J1549">
        <v>13</v>
      </c>
      <c r="K1549">
        <v>124.12</v>
      </c>
      <c r="L1549">
        <v>16.309999999999999</v>
      </c>
      <c r="M1549">
        <v>90.8</v>
      </c>
      <c r="N1549">
        <v>231.32</v>
      </c>
      <c r="O1549">
        <v>2017</v>
      </c>
      <c r="P1549">
        <v>11</v>
      </c>
      <c r="Q1549">
        <v>9</v>
      </c>
      <c r="R1549">
        <v>20171010</v>
      </c>
      <c r="S1549" s="237" t="str">
        <f t="shared" si="30"/>
        <v>Nov</v>
      </c>
    </row>
    <row r="1550" spans="1:19" x14ac:dyDescent="0.25">
      <c r="A1550">
        <v>3636040401</v>
      </c>
      <c r="B1550" t="str">
        <f>VLOOKUP(A1550,'Energy Provider Accounts'!C:D,2,FALSE)</f>
        <v>Town Hall/Helsmoortel wing</v>
      </c>
      <c r="C1550" t="s">
        <v>342</v>
      </c>
      <c r="D1550" s="3">
        <v>43080</v>
      </c>
      <c r="E1550" s="11" t="s">
        <v>392</v>
      </c>
      <c r="F1550">
        <v>30</v>
      </c>
      <c r="G1550" t="s">
        <v>344</v>
      </c>
      <c r="H1550" t="s">
        <v>345</v>
      </c>
      <c r="I1550">
        <v>2345</v>
      </c>
      <c r="J1550">
        <v>13</v>
      </c>
      <c r="K1550">
        <v>125.93</v>
      </c>
      <c r="L1550">
        <v>20.239999999999998</v>
      </c>
      <c r="M1550">
        <v>91.68</v>
      </c>
      <c r="N1550">
        <v>237.95</v>
      </c>
      <c r="O1550">
        <v>2017</v>
      </c>
      <c r="P1550">
        <v>12</v>
      </c>
      <c r="Q1550">
        <v>11</v>
      </c>
      <c r="R1550">
        <v>20171111</v>
      </c>
      <c r="S1550" s="237" t="str">
        <f t="shared" si="30"/>
        <v>Dec</v>
      </c>
    </row>
  </sheetData>
  <autoFilter ref="A1:R1" xr:uid="{9420C321-F811-4327-9F52-3F0438497474}">
    <sortState ref="A2:R1550">
      <sortCondition descending="1" ref="B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D104-F184-4B19-BB63-51AC183A0D03}">
  <dimension ref="B3:P51"/>
  <sheetViews>
    <sheetView workbookViewId="0">
      <selection activeCell="C4" sqref="C4"/>
    </sheetView>
  </sheetViews>
  <sheetFormatPr defaultColWidth="11.42578125" defaultRowHeight="15" x14ac:dyDescent="0.25"/>
  <cols>
    <col min="1" max="1" width="4.28515625" customWidth="1"/>
    <col min="2" max="2" width="31.85546875" customWidth="1"/>
    <col min="3" max="3" width="17.140625" customWidth="1"/>
    <col min="5" max="5" width="12.7109375" customWidth="1"/>
    <col min="7" max="7" width="12.140625" customWidth="1"/>
    <col min="8" max="8" width="4" customWidth="1"/>
    <col min="14" max="14" width="16.7109375" bestFit="1" customWidth="1"/>
    <col min="15" max="15" width="15" bestFit="1" customWidth="1"/>
  </cols>
  <sheetData>
    <row r="3" spans="2:16" ht="21.75" thickBot="1" x14ac:dyDescent="0.4">
      <c r="B3" s="133" t="s">
        <v>167</v>
      </c>
    </row>
    <row r="4" spans="2:16" ht="16.5" thickBot="1" x14ac:dyDescent="0.3">
      <c r="B4" s="253" t="s">
        <v>662</v>
      </c>
      <c r="C4" s="254" t="s">
        <v>663</v>
      </c>
    </row>
    <row r="5" spans="2:16" ht="15.75" thickBot="1" x14ac:dyDescent="0.3">
      <c r="B5" s="310" t="s">
        <v>166</v>
      </c>
      <c r="C5" s="310"/>
      <c r="E5" s="311" t="s">
        <v>165</v>
      </c>
      <c r="F5" s="311"/>
      <c r="I5" s="132" t="s">
        <v>164</v>
      </c>
      <c r="J5" s="119"/>
      <c r="K5" s="119"/>
      <c r="N5" s="255" t="s">
        <v>664</v>
      </c>
      <c r="O5" s="255" t="s">
        <v>665</v>
      </c>
      <c r="P5" s="256" t="s">
        <v>666</v>
      </c>
    </row>
    <row r="6" spans="2:16" x14ac:dyDescent="0.25">
      <c r="B6" s="128" t="s">
        <v>667</v>
      </c>
      <c r="C6" s="257">
        <f>VLOOKUP(C4,N6:P9,3,FALSE)</f>
        <v>134.238</v>
      </c>
      <c r="E6" s="131" t="s">
        <v>105</v>
      </c>
      <c r="F6" s="130">
        <v>1</v>
      </c>
      <c r="I6" t="s">
        <v>163</v>
      </c>
      <c r="N6" t="s">
        <v>668</v>
      </c>
      <c r="O6">
        <v>465.9</v>
      </c>
      <c r="P6" s="58">
        <v>211.32</v>
      </c>
    </row>
    <row r="7" spans="2:16" x14ac:dyDescent="0.25">
      <c r="B7" s="128" t="s">
        <v>158</v>
      </c>
      <c r="C7" s="127">
        <v>53.02</v>
      </c>
      <c r="E7" s="131" t="s">
        <v>104</v>
      </c>
      <c r="F7" s="130">
        <v>25</v>
      </c>
      <c r="G7" t="s">
        <v>162</v>
      </c>
      <c r="I7" t="s">
        <v>161</v>
      </c>
      <c r="N7" t="s">
        <v>669</v>
      </c>
      <c r="O7">
        <v>637.1</v>
      </c>
      <c r="P7" s="58">
        <v>288.97699999999998</v>
      </c>
    </row>
    <row r="8" spans="2:16" x14ac:dyDescent="0.25">
      <c r="B8" s="126" t="s">
        <v>156</v>
      </c>
      <c r="C8" s="125">
        <v>5.0000000000000001E-3</v>
      </c>
      <c r="E8" s="131" t="s">
        <v>103</v>
      </c>
      <c r="F8" s="130">
        <v>310</v>
      </c>
      <c r="G8" t="s">
        <v>160</v>
      </c>
      <c r="I8" t="s">
        <v>159</v>
      </c>
      <c r="N8" t="s">
        <v>670</v>
      </c>
      <c r="O8">
        <v>1186</v>
      </c>
      <c r="P8" s="58">
        <v>537.96199999999999</v>
      </c>
    </row>
    <row r="9" spans="2:16" x14ac:dyDescent="0.25">
      <c r="B9" s="124" t="s">
        <v>154</v>
      </c>
      <c r="C9" s="123">
        <v>1E-4</v>
      </c>
      <c r="I9" t="s">
        <v>157</v>
      </c>
      <c r="N9" t="s">
        <v>663</v>
      </c>
      <c r="O9">
        <v>295.89999999999998</v>
      </c>
      <c r="P9" s="58">
        <v>134.238</v>
      </c>
    </row>
    <row r="10" spans="2:16" x14ac:dyDescent="0.25">
      <c r="B10" s="128" t="s">
        <v>153</v>
      </c>
      <c r="C10" s="127">
        <v>61.46</v>
      </c>
      <c r="I10" t="s">
        <v>155</v>
      </c>
    </row>
    <row r="11" spans="2:16" x14ac:dyDescent="0.25">
      <c r="B11" s="126" t="s">
        <v>150</v>
      </c>
      <c r="C11" s="129">
        <v>3</v>
      </c>
    </row>
    <row r="12" spans="2:16" x14ac:dyDescent="0.25">
      <c r="B12" s="124" t="s">
        <v>146</v>
      </c>
      <c r="C12" s="123">
        <v>0.6</v>
      </c>
      <c r="E12" s="11" t="s">
        <v>152</v>
      </c>
      <c r="F12" s="11">
        <v>1E-3</v>
      </c>
      <c r="G12" t="s">
        <v>148</v>
      </c>
      <c r="I12" s="14" t="s">
        <v>151</v>
      </c>
    </row>
    <row r="13" spans="2:16" x14ac:dyDescent="0.25">
      <c r="B13" s="128" t="s">
        <v>141</v>
      </c>
      <c r="C13" s="127">
        <v>10.199999999999999</v>
      </c>
      <c r="D13" t="s">
        <v>145</v>
      </c>
      <c r="E13" s="11" t="s">
        <v>149</v>
      </c>
      <c r="F13">
        <v>9.9999999999999995E-7</v>
      </c>
      <c r="G13" t="s">
        <v>148</v>
      </c>
      <c r="I13" t="s">
        <v>147</v>
      </c>
    </row>
    <row r="14" spans="2:16" x14ac:dyDescent="0.25">
      <c r="B14" s="126" t="s">
        <v>138</v>
      </c>
      <c r="C14" s="125">
        <v>1.5E-3</v>
      </c>
      <c r="D14" t="s">
        <v>145</v>
      </c>
      <c r="E14" s="11" t="s">
        <v>144</v>
      </c>
      <c r="F14">
        <v>1E-3</v>
      </c>
      <c r="G14" t="s">
        <v>143</v>
      </c>
      <c r="I14" t="s">
        <v>142</v>
      </c>
    </row>
    <row r="15" spans="2:16" x14ac:dyDescent="0.25">
      <c r="B15" s="124" t="s">
        <v>137</v>
      </c>
      <c r="C15" s="123">
        <v>1E-4</v>
      </c>
      <c r="E15" s="11" t="s">
        <v>140</v>
      </c>
      <c r="F15">
        <v>2204.62</v>
      </c>
      <c r="G15" t="s">
        <v>139</v>
      </c>
    </row>
    <row r="16" spans="2:16" x14ac:dyDescent="0.25">
      <c r="B16" s="122"/>
    </row>
    <row r="17" spans="2:6" x14ac:dyDescent="0.25">
      <c r="B17" s="122"/>
      <c r="E17" s="11" t="s">
        <v>136</v>
      </c>
      <c r="F17">
        <v>8.7799999999999994</v>
      </c>
    </row>
    <row r="18" spans="2:6" x14ac:dyDescent="0.25">
      <c r="B18" s="121" t="s">
        <v>134</v>
      </c>
      <c r="E18" s="11" t="s">
        <v>135</v>
      </c>
      <c r="F18">
        <v>10.210000000000001</v>
      </c>
    </row>
    <row r="19" spans="2:6" x14ac:dyDescent="0.25">
      <c r="B19" s="121" t="s">
        <v>133</v>
      </c>
    </row>
    <row r="20" spans="2:6" x14ac:dyDescent="0.25">
      <c r="B20" s="121" t="s">
        <v>132</v>
      </c>
    </row>
    <row r="21" spans="2:6" x14ac:dyDescent="0.25">
      <c r="B21" s="121" t="s">
        <v>131</v>
      </c>
    </row>
    <row r="22" spans="2:6" x14ac:dyDescent="0.25">
      <c r="B22" s="121"/>
    </row>
    <row r="23" spans="2:6" x14ac:dyDescent="0.25">
      <c r="B23" s="120" t="s">
        <v>130</v>
      </c>
    </row>
    <row r="24" spans="2:6" x14ac:dyDescent="0.25">
      <c r="B24" s="11" t="s">
        <v>129</v>
      </c>
      <c r="C24" t="s">
        <v>128</v>
      </c>
    </row>
    <row r="25" spans="2:6" x14ac:dyDescent="0.25">
      <c r="B25" s="11" t="s">
        <v>127</v>
      </c>
      <c r="C25" t="s">
        <v>126</v>
      </c>
    </row>
    <row r="26" spans="2:6" x14ac:dyDescent="0.25">
      <c r="B26" s="11" t="s">
        <v>125</v>
      </c>
      <c r="C26" t="s">
        <v>124</v>
      </c>
    </row>
    <row r="27" spans="2:6" x14ac:dyDescent="0.25">
      <c r="C27" t="s">
        <v>123</v>
      </c>
    </row>
    <row r="28" spans="2:6" x14ac:dyDescent="0.25">
      <c r="C28" t="s">
        <v>122</v>
      </c>
    </row>
    <row r="29" spans="2:6" x14ac:dyDescent="0.25">
      <c r="C29" t="s">
        <v>121</v>
      </c>
    </row>
    <row r="30" spans="2:6" x14ac:dyDescent="0.25">
      <c r="C30" t="s">
        <v>120</v>
      </c>
    </row>
    <row r="31" spans="2:6" x14ac:dyDescent="0.25">
      <c r="B31" s="11" t="s">
        <v>119</v>
      </c>
      <c r="C31" t="s">
        <v>118</v>
      </c>
    </row>
    <row r="32" spans="2:6" x14ac:dyDescent="0.25">
      <c r="B32" s="11" t="s">
        <v>117</v>
      </c>
      <c r="C32" t="s">
        <v>116</v>
      </c>
    </row>
    <row r="33" spans="2:8" x14ac:dyDescent="0.25">
      <c r="B33" s="11" t="s">
        <v>115</v>
      </c>
      <c r="C33" t="s">
        <v>114</v>
      </c>
    </row>
    <row r="34" spans="2:8" x14ac:dyDescent="0.25">
      <c r="C34" t="s">
        <v>113</v>
      </c>
    </row>
    <row r="35" spans="2:8" x14ac:dyDescent="0.25">
      <c r="C35" t="s">
        <v>112</v>
      </c>
    </row>
    <row r="36" spans="2:8" x14ac:dyDescent="0.25">
      <c r="C36" t="s">
        <v>111</v>
      </c>
    </row>
    <row r="39" spans="2:8" x14ac:dyDescent="0.25">
      <c r="B39" t="s">
        <v>110</v>
      </c>
    </row>
    <row r="40" spans="2:8" x14ac:dyDescent="0.25">
      <c r="B40" t="s">
        <v>109</v>
      </c>
    </row>
    <row r="41" spans="2:8" x14ac:dyDescent="0.25">
      <c r="B41" t="s">
        <v>108</v>
      </c>
    </row>
    <row r="44" spans="2:8" x14ac:dyDescent="0.25">
      <c r="B44" t="s">
        <v>106</v>
      </c>
      <c r="D44" t="s">
        <v>107</v>
      </c>
    </row>
    <row r="45" spans="2:8" x14ac:dyDescent="0.25">
      <c r="C45" t="s">
        <v>105</v>
      </c>
    </row>
    <row r="46" spans="2:8" x14ac:dyDescent="0.25">
      <c r="B46" t="s">
        <v>10</v>
      </c>
      <c r="C46">
        <v>10.15</v>
      </c>
    </row>
    <row r="47" spans="2:8" x14ac:dyDescent="0.25">
      <c r="B47" t="s">
        <v>101</v>
      </c>
      <c r="C47">
        <v>10.210000000000001</v>
      </c>
      <c r="D47" t="s">
        <v>104</v>
      </c>
      <c r="F47" t="s">
        <v>103</v>
      </c>
      <c r="H47" t="s">
        <v>102</v>
      </c>
    </row>
    <row r="48" spans="2:8" x14ac:dyDescent="0.25">
      <c r="C48" t="s">
        <v>100</v>
      </c>
      <c r="D48">
        <v>1.5E-3</v>
      </c>
      <c r="F48">
        <v>1E-4</v>
      </c>
      <c r="H48">
        <v>0.13500000000000001</v>
      </c>
    </row>
    <row r="49" spans="2:8" x14ac:dyDescent="0.25">
      <c r="B49" s="11" t="s">
        <v>98</v>
      </c>
      <c r="C49">
        <v>10.199999999999999</v>
      </c>
      <c r="D49">
        <v>1.5E-3</v>
      </c>
      <c r="F49">
        <v>1E-4</v>
      </c>
      <c r="H49">
        <v>0.13800000000000001</v>
      </c>
    </row>
    <row r="50" spans="2:8" x14ac:dyDescent="0.25">
      <c r="B50" s="11"/>
      <c r="D50" t="s">
        <v>100</v>
      </c>
      <c r="F50" t="s">
        <v>100</v>
      </c>
      <c r="H50" t="s">
        <v>99</v>
      </c>
    </row>
    <row r="51" spans="2:8" x14ac:dyDescent="0.25">
      <c r="D51">
        <v>1.5E-3</v>
      </c>
      <c r="F51">
        <v>1E-4</v>
      </c>
      <c r="H51">
        <v>0.14000000000000001</v>
      </c>
    </row>
  </sheetData>
  <mergeCells count="2">
    <mergeCell ref="B5:C5"/>
    <mergeCell ref="E5:F5"/>
  </mergeCells>
  <dataValidations count="1">
    <dataValidation type="list" allowBlank="1" showInputMessage="1" showErrorMessage="1" sqref="C4" xr:uid="{623E995B-367D-4B69-8BC6-9C5E9D6EB9F7}">
      <formula1>$N$6:$N$9</formula1>
    </dataValidation>
  </dataValidations>
  <pageMargins left="0.75" right="0.75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CAP Score Card</vt:lpstr>
      <vt:lpstr>GHG Inventory</vt:lpstr>
      <vt:lpstr>Facility Master List</vt:lpstr>
      <vt:lpstr>Energy Provider Accounts</vt:lpstr>
      <vt:lpstr>Tank.Other.Fuels</vt:lpstr>
      <vt:lpstr>Fleet Fuel Data</vt:lpstr>
      <vt:lpstr>Central Hudson Data</vt:lpstr>
      <vt:lpstr>Factors and Sources</vt:lpstr>
      <vt:lpstr>'Facility Master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Yienger</dc:creator>
  <cp:lastModifiedBy>PC</cp:lastModifiedBy>
  <cp:lastPrinted>2018-09-25T16:20:38Z</cp:lastPrinted>
  <dcterms:created xsi:type="dcterms:W3CDTF">2018-05-08T14:34:52Z</dcterms:created>
  <dcterms:modified xsi:type="dcterms:W3CDTF">2019-04-02T21:33:02Z</dcterms:modified>
</cp:coreProperties>
</file>